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0" yWindow="0" windowWidth="28065" windowHeight="5730" tabRatio="901" firstSheet="3" activeTab="9"/>
  </bookViews>
  <sheets>
    <sheet name="Прилож 1 Расходы (с МЗ)" sheetId="6" r:id="rId1"/>
    <sheet name="Прилож 2 Расходы (без МЗ)" sheetId="23" r:id="rId2"/>
    <sheet name="Прилож 3 методика расчета" sheetId="22" r:id="rId3"/>
    <sheet name="Прилож 4.1 ЗП ОМС" sheetId="34" r:id="rId4"/>
    <sheet name="Прилож 4.2 ЗП КУ" sheetId="35" r:id="rId5"/>
    <sheet name="Прилож 4.3 ЗП ЕДДС" sheetId="36" r:id="rId6"/>
    <sheet name="Прилож 4.4 ЗП СМИ" sheetId="37" r:id="rId7"/>
    <sheet name="Прилож 4.5 ЗП ДОУ" sheetId="38" r:id="rId8"/>
    <sheet name="Прилож 4.6 ЗП Доп обр" sheetId="39" r:id="rId9"/>
    <sheet name="Прилож 4.7 ЗП Спорт" sheetId="40" r:id="rId10"/>
    <sheet name="Прилож 5 внебюджет" sheetId="31" r:id="rId11"/>
    <sheet name="субсидия на мун.задание_прил.4" sheetId="16" state="hidden" r:id="rId12"/>
    <sheet name="код направления СБП_прил.9" sheetId="3" state="hidden" r:id="rId13"/>
    <sheet name="Прилож 6 КБК" sheetId="32" r:id="rId14"/>
    <sheet name="Прилож 7 СБП" sheetId="33" r:id="rId15"/>
  </sheets>
  <externalReferences>
    <externalReference r:id="rId16"/>
    <externalReference r:id="rId17"/>
    <externalReference r:id="rId18"/>
    <externalReference r:id="rId19"/>
  </externalReferences>
  <definedNames>
    <definedName name="______xlnm.Print_Titles_1" localSheetId="1">(#REF!,#REF!)</definedName>
    <definedName name="______xlnm.Print_Titles_1" localSheetId="3">(#REF!,#REF!)</definedName>
    <definedName name="______xlnm.Print_Titles_1" localSheetId="4">(#REF!,#REF!)</definedName>
    <definedName name="______xlnm.Print_Titles_1" localSheetId="5">(#REF!,#REF!)</definedName>
    <definedName name="______xlnm.Print_Titles_1" localSheetId="6">(#REF!,#REF!)</definedName>
    <definedName name="______xlnm.Print_Titles_1" localSheetId="7">(#REF!,#REF!)</definedName>
    <definedName name="______xlnm.Print_Titles_1" localSheetId="8">(#REF!,#REF!)</definedName>
    <definedName name="______xlnm.Print_Titles_1" localSheetId="9">(#REF!,#REF!)</definedName>
    <definedName name="______xlnm.Print_Titles_1" localSheetId="10">(#REF!,#REF!)</definedName>
    <definedName name="______xlnm.Print_Titles_1">(#REF!,#REF!)</definedName>
    <definedName name="______xlnm.Print_Titles_3" localSheetId="1">(#REF!,#REF!)</definedName>
    <definedName name="______xlnm.Print_Titles_3" localSheetId="7">(#REF!,#REF!)</definedName>
    <definedName name="______xlnm.Print_Titles_3" localSheetId="9">(#REF!,#REF!)</definedName>
    <definedName name="______xlnm.Print_Titles_3">(#REF!,#REF!)</definedName>
    <definedName name="______xlnm.Print_Titles_4" localSheetId="1">#REF!</definedName>
    <definedName name="______xlnm.Print_Titles_4" localSheetId="7">#REF!</definedName>
    <definedName name="______xlnm.Print_Titles_4" localSheetId="10">#REF!</definedName>
    <definedName name="______xlnm.Print_Titles_4">#REF!</definedName>
    <definedName name="_____xlnm.Print_Titles_1" localSheetId="1">#REF!</definedName>
    <definedName name="_____xlnm.Print_Titles_1" localSheetId="6">#REF!</definedName>
    <definedName name="_____xlnm.Print_Titles_1" localSheetId="7">#REF!</definedName>
    <definedName name="_____xlnm.Print_Titles_1" localSheetId="8">#REF!</definedName>
    <definedName name="_____xlnm.Print_Titles_1" localSheetId="9">#REF!</definedName>
    <definedName name="_____xlnm.Print_Titles_1">#REF!</definedName>
    <definedName name="_____xlnm.Print_Titles_2" localSheetId="1">(#REF!,#REF!)</definedName>
    <definedName name="_____xlnm.Print_Titles_2" localSheetId="3">(#REF!,#REF!)</definedName>
    <definedName name="_____xlnm.Print_Titles_2" localSheetId="4">(#REF!,#REF!)</definedName>
    <definedName name="_____xlnm.Print_Titles_2" localSheetId="5">(#REF!,#REF!)</definedName>
    <definedName name="_____xlnm.Print_Titles_2" localSheetId="6">(#REF!,#REF!)</definedName>
    <definedName name="_____xlnm.Print_Titles_2" localSheetId="7">(#REF!,#REF!)</definedName>
    <definedName name="_____xlnm.Print_Titles_2" localSheetId="8">(#REF!,#REF!)</definedName>
    <definedName name="_____xlnm.Print_Titles_2" localSheetId="9">(#REF!,#REF!)</definedName>
    <definedName name="_____xlnm.Print_Titles_2" localSheetId="10">(#REF!,#REF!)</definedName>
    <definedName name="_____xlnm.Print_Titles_2">(#REF!,#REF!)</definedName>
    <definedName name="_____xlnm.Print_Titles_3" localSheetId="1">(#REF!,#REF!)</definedName>
    <definedName name="_____xlnm.Print_Titles_3" localSheetId="3">(#REF!,#REF!)</definedName>
    <definedName name="_____xlnm.Print_Titles_3" localSheetId="4">(#REF!,#REF!)</definedName>
    <definedName name="_____xlnm.Print_Titles_3" localSheetId="5">(#REF!,#REF!)</definedName>
    <definedName name="_____xlnm.Print_Titles_3" localSheetId="6">(#REF!,#REF!)</definedName>
    <definedName name="_____xlnm.Print_Titles_3" localSheetId="7">([1]МУЗЕЙ!$A$1:$A$65536,[1]МУЗЕЙ!$A$5:$IV$7)</definedName>
    <definedName name="_____xlnm.Print_Titles_3" localSheetId="8">(#REF!,#REF!)</definedName>
    <definedName name="_____xlnm.Print_Titles_3" localSheetId="9">(#REF!,#REF!)</definedName>
    <definedName name="_____xlnm.Print_Titles_3">(#REF!,#REF!)</definedName>
    <definedName name="_____xlnm.Print_Titles_4" localSheetId="1">#REF!</definedName>
    <definedName name="_____xlnm.Print_Titles_4" localSheetId="3">#REF!</definedName>
    <definedName name="_____xlnm.Print_Titles_4" localSheetId="4">#REF!</definedName>
    <definedName name="_____xlnm.Print_Titles_4" localSheetId="5">#REF!</definedName>
    <definedName name="_____xlnm.Print_Titles_4" localSheetId="6">#REF!</definedName>
    <definedName name="_____xlnm.Print_Titles_4" localSheetId="7">#REF!</definedName>
    <definedName name="_____xlnm.Print_Titles_4" localSheetId="8">#REF!</definedName>
    <definedName name="_____xlnm.Print_Titles_4" localSheetId="9">#REF!</definedName>
    <definedName name="_____xlnm.Print_Titles_4" localSheetId="10">#REF!</definedName>
    <definedName name="_____xlnm.Print_Titles_4">#REF!</definedName>
    <definedName name="____xlnm.gh" localSheetId="1">(#REF!,#REF!)</definedName>
    <definedName name="____xlnm.gh" localSheetId="3">(#REF!,#REF!)</definedName>
    <definedName name="____xlnm.gh" localSheetId="4">(#REF!,#REF!)</definedName>
    <definedName name="____xlnm.gh" localSheetId="5">(#REF!,#REF!)</definedName>
    <definedName name="____xlnm.gh" localSheetId="6">(#REF!,#REF!)</definedName>
    <definedName name="____xlnm.gh" localSheetId="7">(#REF!,#REF!)</definedName>
    <definedName name="____xlnm.gh" localSheetId="8">(#REF!,#REF!)</definedName>
    <definedName name="____xlnm.gh" localSheetId="9">(#REF!,#REF!)</definedName>
    <definedName name="____xlnm.gh" localSheetId="10">(#REF!,#REF!)</definedName>
    <definedName name="____xlnm.gh">(#REF!,#REF!)</definedName>
    <definedName name="____xlnm.Print_Titles_1" localSheetId="1">(#REF!,#REF!)</definedName>
    <definedName name="____xlnm.Print_Titles_1" localSheetId="6">(#REF!,#REF!)</definedName>
    <definedName name="____xlnm.Print_Titles_1" localSheetId="7">(#REF!,#REF!)</definedName>
    <definedName name="____xlnm.Print_Titles_1" localSheetId="8">(#REF!,#REF!)</definedName>
    <definedName name="____xlnm.Print_Titles_1" localSheetId="9">(#REF!,#REF!)</definedName>
    <definedName name="____xlnm.Print_Titles_1">(#REF!,#REF!)</definedName>
    <definedName name="____xlnm.Print_Titles_2" localSheetId="1">(#REF!,#REF!)</definedName>
    <definedName name="____xlnm.Print_Titles_2" localSheetId="6">(#REF!,#REF!)</definedName>
    <definedName name="____xlnm.Print_Titles_2" localSheetId="7">(#REF!,#REF!)</definedName>
    <definedName name="____xlnm.Print_Titles_2" localSheetId="8">(#REF!,#REF!)</definedName>
    <definedName name="____xlnm.Print_Titles_2" localSheetId="9">(#REF!,#REF!)</definedName>
    <definedName name="____xlnm.Print_Titles_2">(#REF!,#REF!)</definedName>
    <definedName name="____xlnm.Print_Titles_3" localSheetId="7">([2]музей!$A$1:$A$65536,[2]музей!$A$5:$IV$7)</definedName>
    <definedName name="____xlnm.Print_Titles_3" localSheetId="9">([3]музей!$A$1:$A$65536,[3]музей!$A$5:$IV$7)</definedName>
    <definedName name="____xlnm.Print_Titles_3">([4]музей!$A$1:$A$65536,[4]музей!$A$5:$IV$7)</definedName>
    <definedName name="____xlnm.Print_Titles_4" localSheetId="1">#REF!</definedName>
    <definedName name="____xlnm.Print_Titles_4" localSheetId="3">#REF!</definedName>
    <definedName name="____xlnm.Print_Titles_4" localSheetId="4">#REF!</definedName>
    <definedName name="____xlnm.Print_Titles_4" localSheetId="5">#REF!</definedName>
    <definedName name="____xlnm.Print_Titles_4" localSheetId="6">#REF!</definedName>
    <definedName name="____xlnm.Print_Titles_4" localSheetId="7">#REF!</definedName>
    <definedName name="____xlnm.Print_Titles_4" localSheetId="8">#REF!</definedName>
    <definedName name="____xlnm.Print_Titles_4" localSheetId="9">#REF!</definedName>
    <definedName name="____xlnm.Print_Titles_4" localSheetId="10">#REF!</definedName>
    <definedName name="____xlnm.Print_Titles_4">#REF!</definedName>
    <definedName name="___xlnm.Print_Titles_1" localSheetId="1">(#REF!,#REF!)</definedName>
    <definedName name="___xlnm.Print_Titles_1" localSheetId="3">(#REF!,#REF!)</definedName>
    <definedName name="___xlnm.Print_Titles_1" localSheetId="4">(#REF!,#REF!)</definedName>
    <definedName name="___xlnm.Print_Titles_1" localSheetId="5">(#REF!,#REF!)</definedName>
    <definedName name="___xlnm.Print_Titles_1" localSheetId="6">(#REF!,#REF!)</definedName>
    <definedName name="___xlnm.Print_Titles_1" localSheetId="7">(#REF!,#REF!)</definedName>
    <definedName name="___xlnm.Print_Titles_1" localSheetId="8">(#REF!,#REF!)</definedName>
    <definedName name="___xlnm.Print_Titles_1" localSheetId="9">(#REF!,#REF!)</definedName>
    <definedName name="___xlnm.Print_Titles_1" localSheetId="10">(#REF!,#REF!)</definedName>
    <definedName name="___xlnm.Print_Titles_1">(#REF!,#REF!)</definedName>
    <definedName name="___xlnm.Print_Titles_2" localSheetId="1">(#REF!,#REF!)</definedName>
    <definedName name="___xlnm.Print_Titles_2" localSheetId="6">(#REF!,#REF!)</definedName>
    <definedName name="___xlnm.Print_Titles_2" localSheetId="7">(#REF!,#REF!)</definedName>
    <definedName name="___xlnm.Print_Titles_2" localSheetId="8">(#REF!,#REF!)</definedName>
    <definedName name="___xlnm.Print_Titles_2" localSheetId="9">(#REF!,#REF!)</definedName>
    <definedName name="___xlnm.Print_Titles_2">(#REF!,#REF!)</definedName>
    <definedName name="___xlnm.Print_Titles_3" localSheetId="7">([2]музей!$A$1:$A$65536,[2]музей!$A$5:$IV$7)</definedName>
    <definedName name="___xlnm.Print_Titles_3" localSheetId="9">([3]музей!$A$1:$A$65536,[3]музей!$A$5:$IV$7)</definedName>
    <definedName name="___xlnm.Print_Titles_3">([4]музей!$A$1:$A$65536,[4]музей!$A$5:$IV$7)</definedName>
    <definedName name="___xlnm.Print_Titles_4" localSheetId="1">#REF!</definedName>
    <definedName name="___xlnm.Print_Titles_4" localSheetId="3">#REF!</definedName>
    <definedName name="___xlnm.Print_Titles_4" localSheetId="4">#REF!</definedName>
    <definedName name="___xlnm.Print_Titles_4" localSheetId="5">#REF!</definedName>
    <definedName name="___xlnm.Print_Titles_4" localSheetId="6">#REF!</definedName>
    <definedName name="___xlnm.Print_Titles_4" localSheetId="7">#REF!</definedName>
    <definedName name="___xlnm.Print_Titles_4" localSheetId="8">#REF!</definedName>
    <definedName name="___xlnm.Print_Titles_4" localSheetId="9">#REF!</definedName>
    <definedName name="___xlnm.Print_Titles_4" localSheetId="10">#REF!</definedName>
    <definedName name="___xlnm.Print_Titles_4">#REF!</definedName>
    <definedName name="___xlnm.ро" localSheetId="1">#REF!</definedName>
    <definedName name="___xlnm.ро" localSheetId="6">#REF!</definedName>
    <definedName name="___xlnm.ро" localSheetId="7">#REF!</definedName>
    <definedName name="___xlnm.ро" localSheetId="8">#REF!</definedName>
    <definedName name="___xlnm.ро" localSheetId="9">#REF!</definedName>
    <definedName name="___xlnm.ро">#REF!</definedName>
    <definedName name="__xlnm.Print_Titles_1" localSheetId="1">(#REF!,#REF!)</definedName>
    <definedName name="__xlnm.Print_Titles_1" localSheetId="3">(#REF!,#REF!)</definedName>
    <definedName name="__xlnm.Print_Titles_1" localSheetId="4">(#REF!,#REF!)</definedName>
    <definedName name="__xlnm.Print_Titles_1" localSheetId="5">(#REF!,#REF!)</definedName>
    <definedName name="__xlnm.Print_Titles_1" localSheetId="6">(#REF!,#REF!)</definedName>
    <definedName name="__xlnm.Print_Titles_1" localSheetId="7">(#REF!,#REF!)</definedName>
    <definedName name="__xlnm.Print_Titles_1" localSheetId="8">(#REF!,#REF!)</definedName>
    <definedName name="__xlnm.Print_Titles_1" localSheetId="9">("#REF!,#REF!)")</definedName>
    <definedName name="__xlnm.Print_Titles_1" localSheetId="10">(#REF!,#REF!)</definedName>
    <definedName name="__xlnm.Print_Titles_1">(#REF!,#REF!)</definedName>
    <definedName name="__xlnm.Print_Titles_2" localSheetId="1">(#REF!,#REF!)</definedName>
    <definedName name="__xlnm.Print_Titles_2" localSheetId="3">(#REF!,#REF!)</definedName>
    <definedName name="__xlnm.Print_Titles_2" localSheetId="4">(#REF!,#REF!)</definedName>
    <definedName name="__xlnm.Print_Titles_2" localSheetId="5">(#REF!,#REF!)</definedName>
    <definedName name="__xlnm.Print_Titles_2" localSheetId="6">(#REF!,#REF!)</definedName>
    <definedName name="__xlnm.Print_Titles_2" localSheetId="7">(#REF!,#REF!)</definedName>
    <definedName name="__xlnm.Print_Titles_2" localSheetId="8">(#REF!,#REF!)</definedName>
    <definedName name="__xlnm.Print_Titles_2" localSheetId="9">#N/A</definedName>
    <definedName name="__xlnm.Print_Titles_2" localSheetId="10">(#REF!,#REF!)</definedName>
    <definedName name="__xlnm.Print_Titles_2">(#REF!,#REF!)</definedName>
    <definedName name="__xlnm.Print_Titles_3" localSheetId="7">([2]музей!$A$1:$A$65536,[2]музей!$A$5:$IV$7)</definedName>
    <definedName name="__xlnm.Print_Titles_3" localSheetId="9">("#REF!,#REF!)")</definedName>
    <definedName name="__xlnm.Print_Titles_3">([4]музей!$A$1:$A$65536,[4]музей!$A$5:$IV$7)</definedName>
    <definedName name="__xlnm.Print_Titles_4" localSheetId="1">#REF!</definedName>
    <definedName name="__xlnm.Print_Titles_4" localSheetId="3">#REF!</definedName>
    <definedName name="__xlnm.Print_Titles_4" localSheetId="4">#REF!</definedName>
    <definedName name="__xlnm.Print_Titles_4" localSheetId="5">#REF!</definedName>
    <definedName name="__xlnm.Print_Titles_4" localSheetId="6">#REF!</definedName>
    <definedName name="__xlnm.Print_Titles_4" localSheetId="7">#REF!</definedName>
    <definedName name="__xlnm.Print_Titles_4" localSheetId="8">#REF!</definedName>
    <definedName name="__xlnm.Print_Titles_4" localSheetId="9">"#REF!"</definedName>
    <definedName name="__xlnm.Print_Titles_4" localSheetId="10">#REF!</definedName>
    <definedName name="__xlnm.Print_Titles_4">#REF!</definedName>
    <definedName name="__xlnm.солнышко" localSheetId="1">(#REF!,#REF!)</definedName>
    <definedName name="__xlnm.солнышко" localSheetId="3">(#REF!,#REF!)</definedName>
    <definedName name="__xlnm.солнышко" localSheetId="4">(#REF!,#REF!)</definedName>
    <definedName name="__xlnm.солнышко" localSheetId="5">(#REF!,#REF!)</definedName>
    <definedName name="__xlnm.солнышко" localSheetId="6">(#REF!,#REF!)</definedName>
    <definedName name="__xlnm.солнышко" localSheetId="7">(#REF!,#REF!)</definedName>
    <definedName name="__xlnm.солнышко" localSheetId="8">(#REF!,#REF!)</definedName>
    <definedName name="__xlnm.солнышко" localSheetId="9">(#REF!,#REF!)</definedName>
    <definedName name="__xlnm.солнышко" localSheetId="10">(#REF!,#REF!)</definedName>
    <definedName name="__xlnm.солнышко">(#REF!,#REF!)</definedName>
    <definedName name="__xlnm.цу" localSheetId="1">(#REF!,#REF!)</definedName>
    <definedName name="__xlnm.цу" localSheetId="6">(#REF!,#REF!)</definedName>
    <definedName name="__xlnm.цу" localSheetId="7">(#REF!,#REF!)</definedName>
    <definedName name="__xlnm.цу" localSheetId="8">(#REF!,#REF!)</definedName>
    <definedName name="__xlnm.цу" localSheetId="9">(#REF!,#REF!)</definedName>
    <definedName name="__xlnm.цу">(#REF!,#REF!)</definedName>
    <definedName name="__хlnm.jkl" localSheetId="1">#REF!</definedName>
    <definedName name="__хlnm.jkl" localSheetId="3">#REF!</definedName>
    <definedName name="__хlnm.jkl" localSheetId="4">#REF!</definedName>
    <definedName name="__хlnm.jkl" localSheetId="5">#REF!</definedName>
    <definedName name="__хlnm.jkl" localSheetId="6">#REF!</definedName>
    <definedName name="__хlnm.jkl" localSheetId="7">#REF!</definedName>
    <definedName name="__хlnm.jkl" localSheetId="8">#REF!</definedName>
    <definedName name="__хlnm.jkl" localSheetId="9">#REF!</definedName>
    <definedName name="__хlnm.jkl" localSheetId="10">#REF!</definedName>
    <definedName name="__хlnm.jkl">#REF!</definedName>
    <definedName name="_xlnm._FilterDatabase" localSheetId="13" hidden="1">'Прилож 6 КБК'!$A$5:$H$264</definedName>
    <definedName name="Z_7347A2F3_71A1_468E_A819_F604739B1F6D_.wvu.Cols" localSheetId="2" hidden="1">'Прилож 3 методика расчета'!#REF!</definedName>
    <definedName name="Z_7347A2F3_71A1_468E_A819_F604739B1F6D_.wvu.PrintTitles" localSheetId="2" hidden="1">'Прилож 3 методика расчета'!$7:$7</definedName>
    <definedName name="Z_7347A2F3_71A1_468E_A819_F604739B1F6D_.wvu.Rows" localSheetId="2" hidden="1">'Прилож 3 методика расчета'!#REF!</definedName>
    <definedName name="_xlnm.Print_Titles" localSheetId="2">'Прилож 3 методика расчета'!$7:$8</definedName>
    <definedName name="_xlnm.Print_Titles" localSheetId="7">'Прилож 4.5 ЗП ДОУ'!$A:$A,'Прилож 4.5 ЗП ДОУ'!$7:$9</definedName>
    <definedName name="_xlnm.Print_Area" localSheetId="0">'Прилож 1 Расходы (с МЗ)'!$A$1:$T$53</definedName>
    <definedName name="_xlnm.Print_Area" localSheetId="1">'Прилож 2 Расходы (без МЗ)'!$A$1:$T$51</definedName>
    <definedName name="_xlnm.Print_Area" localSheetId="5">'Прилож 4.3 ЗП ЕДДС'!$A$1:$AE$17</definedName>
    <definedName name="_xlnm.Print_Area" localSheetId="6">'Прилож 4.4 ЗП СМИ'!$A$1:$Z$23</definedName>
    <definedName name="_xlnm.Print_Area" localSheetId="7">'Прилож 4.5 ЗП ДОУ'!$A$1:$AD$58</definedName>
    <definedName name="_xlnm.Print_Area" localSheetId="8">'Прилож 4.6 ЗП Доп обр'!$A$1:$AK$40</definedName>
    <definedName name="_xlnm.Print_Area" localSheetId="9">'Прилож 4.7 ЗП Спорт'!$A$1:$AF$39</definedName>
    <definedName name="ПРОО" localSheetId="1">(#REF!,#REF!)</definedName>
    <definedName name="ПРОО" localSheetId="3">(#REF!,#REF!)</definedName>
    <definedName name="ПРОО" localSheetId="4">(#REF!,#REF!)</definedName>
    <definedName name="ПРОО" localSheetId="5">(#REF!,#REF!)</definedName>
    <definedName name="ПРОО" localSheetId="6">(#REF!,#REF!)</definedName>
    <definedName name="ПРОО" localSheetId="7">(#REF!,#REF!)</definedName>
    <definedName name="ПРОО" localSheetId="8">(#REF!,#REF!)</definedName>
    <definedName name="ПРОО" localSheetId="9">(#REF!,#REF!)</definedName>
    <definedName name="ПРОО" localSheetId="10">(#REF!,#REF!)</definedName>
    <definedName name="ПРОО">(#REF!,#REF!)</definedName>
    <definedName name="Р" localSheetId="1">#REF!</definedName>
    <definedName name="Р" localSheetId="3">#REF!</definedName>
    <definedName name="Р" localSheetId="4">#REF!</definedName>
    <definedName name="Р" localSheetId="5">#REF!</definedName>
    <definedName name="Р" localSheetId="6">#REF!</definedName>
    <definedName name="Р" localSheetId="7">#REF!</definedName>
    <definedName name="Р" localSheetId="8">#REF!</definedName>
    <definedName name="Р" localSheetId="9">#REF!</definedName>
    <definedName name="Р" localSheetId="10">#REF!</definedName>
    <definedName name="Р">#REF!</definedName>
    <definedName name="СМИ">#REF!</definedName>
  </definedNames>
  <calcPr calcId="152511"/>
</workbook>
</file>

<file path=xl/calcChain.xml><?xml version="1.0" encoding="utf-8"?>
<calcChain xmlns="http://schemas.openxmlformats.org/spreadsheetml/2006/main">
  <c r="G36" i="40" l="1"/>
  <c r="F36" i="40"/>
  <c r="E36" i="40"/>
  <c r="D36" i="40"/>
  <c r="Z35" i="40"/>
  <c r="O35" i="40"/>
  <c r="M35" i="40"/>
  <c r="K35" i="40"/>
  <c r="I35" i="40"/>
  <c r="Z34" i="40"/>
  <c r="O34" i="40"/>
  <c r="K34" i="40"/>
  <c r="I34" i="40"/>
  <c r="Z33" i="40"/>
  <c r="O33" i="40"/>
  <c r="K33" i="40"/>
  <c r="I33" i="40"/>
  <c r="M33" i="40" s="1"/>
  <c r="S33" i="40" s="1"/>
  <c r="Z32" i="40"/>
  <c r="O32" i="40"/>
  <c r="K32" i="40"/>
  <c r="I32" i="40"/>
  <c r="Z31" i="40"/>
  <c r="O31" i="40"/>
  <c r="K31" i="40"/>
  <c r="I31" i="40"/>
  <c r="M31" i="40" s="1"/>
  <c r="Z30" i="40"/>
  <c r="O30" i="40"/>
  <c r="K30" i="40"/>
  <c r="I30" i="40"/>
  <c r="Z29" i="40"/>
  <c r="O29" i="40"/>
  <c r="M29" i="40"/>
  <c r="K29" i="40"/>
  <c r="I29" i="40"/>
  <c r="Z28" i="40"/>
  <c r="O28" i="40"/>
  <c r="K28" i="40"/>
  <c r="I28" i="40"/>
  <c r="Z27" i="40"/>
  <c r="O27" i="40"/>
  <c r="K27" i="40"/>
  <c r="I27" i="40"/>
  <c r="Z26" i="40"/>
  <c r="O26" i="40"/>
  <c r="K26" i="40"/>
  <c r="I26" i="40"/>
  <c r="Z25" i="40"/>
  <c r="O25" i="40"/>
  <c r="K25" i="40"/>
  <c r="I25" i="40"/>
  <c r="I36" i="40" s="1"/>
  <c r="G24" i="40"/>
  <c r="F24" i="40"/>
  <c r="E24" i="40"/>
  <c r="D24" i="40"/>
  <c r="Z23" i="40"/>
  <c r="O23" i="40"/>
  <c r="K23" i="40"/>
  <c r="I23" i="40"/>
  <c r="Z22" i="40"/>
  <c r="Z24" i="40" s="1"/>
  <c r="O22" i="40"/>
  <c r="O24" i="40" s="1"/>
  <c r="K22" i="40"/>
  <c r="I22" i="40"/>
  <c r="G21" i="40"/>
  <c r="F21" i="40"/>
  <c r="E21" i="40"/>
  <c r="D21" i="40"/>
  <c r="Z20" i="40"/>
  <c r="O20" i="40"/>
  <c r="M20" i="40"/>
  <c r="S20" i="40" s="1"/>
  <c r="K20" i="40"/>
  <c r="I20" i="40"/>
  <c r="Z19" i="40"/>
  <c r="O19" i="40"/>
  <c r="K19" i="40"/>
  <c r="I19" i="40"/>
  <c r="Z18" i="40"/>
  <c r="O18" i="40"/>
  <c r="K18" i="40"/>
  <c r="I18" i="40"/>
  <c r="Z17" i="40"/>
  <c r="O17" i="40"/>
  <c r="K17" i="40"/>
  <c r="I17" i="40"/>
  <c r="Z16" i="40"/>
  <c r="O16" i="40"/>
  <c r="K16" i="40"/>
  <c r="I16" i="40"/>
  <c r="M16" i="40" s="1"/>
  <c r="Z15" i="40"/>
  <c r="O15" i="40"/>
  <c r="K15" i="40"/>
  <c r="I15" i="40"/>
  <c r="Z14" i="40"/>
  <c r="Z21" i="40" s="1"/>
  <c r="O14" i="40"/>
  <c r="K14" i="40"/>
  <c r="I14" i="40"/>
  <c r="G13" i="40"/>
  <c r="F13" i="40"/>
  <c r="F37" i="40" s="1"/>
  <c r="E13" i="40"/>
  <c r="D13" i="40"/>
  <c r="Z12" i="40"/>
  <c r="O12" i="40"/>
  <c r="K12" i="40"/>
  <c r="I12" i="40"/>
  <c r="Z11" i="40"/>
  <c r="O11" i="40"/>
  <c r="K11" i="40"/>
  <c r="I11" i="40"/>
  <c r="M11" i="40" s="1"/>
  <c r="Z10" i="40"/>
  <c r="O10" i="40"/>
  <c r="K10" i="40"/>
  <c r="I10" i="40"/>
  <c r="Z9" i="40"/>
  <c r="Z13" i="40" s="1"/>
  <c r="O9" i="40"/>
  <c r="K9" i="40"/>
  <c r="I9" i="40"/>
  <c r="I13" i="40" s="1"/>
  <c r="Z8" i="40"/>
  <c r="O8" i="40"/>
  <c r="AQL8" i="40" s="1"/>
  <c r="M8" i="40"/>
  <c r="K8" i="40"/>
  <c r="I8" i="40"/>
  <c r="K37" i="39"/>
  <c r="F37" i="39"/>
  <c r="E37" i="39"/>
  <c r="D37" i="39"/>
  <c r="C37" i="39"/>
  <c r="H36" i="39"/>
  <c r="H35" i="39"/>
  <c r="J35" i="39" s="1"/>
  <c r="H34" i="39"/>
  <c r="J34" i="39" s="1"/>
  <c r="N34" i="39" s="1"/>
  <c r="H33" i="39"/>
  <c r="H32" i="39"/>
  <c r="H31" i="39"/>
  <c r="J31" i="39" s="1"/>
  <c r="N31" i="39" s="1"/>
  <c r="H30" i="39"/>
  <c r="J30" i="39" s="1"/>
  <c r="N30" i="39" s="1"/>
  <c r="H29" i="39"/>
  <c r="J29" i="39" s="1"/>
  <c r="N29" i="39" s="1"/>
  <c r="N28" i="39"/>
  <c r="H28" i="39"/>
  <c r="J28" i="39" s="1"/>
  <c r="H27" i="39"/>
  <c r="H37" i="39" s="1"/>
  <c r="N26" i="39"/>
  <c r="K26" i="39"/>
  <c r="F26" i="39"/>
  <c r="E26" i="39"/>
  <c r="D26" i="39"/>
  <c r="C26" i="39"/>
  <c r="H25" i="39"/>
  <c r="J25" i="39" s="1"/>
  <c r="H24" i="39"/>
  <c r="N23" i="39"/>
  <c r="K23" i="39"/>
  <c r="F23" i="39"/>
  <c r="E23" i="39"/>
  <c r="D23" i="39"/>
  <c r="C23" i="39"/>
  <c r="H22" i="39"/>
  <c r="J22" i="39" s="1"/>
  <c r="L22" i="39" s="1"/>
  <c r="H21" i="39"/>
  <c r="J21" i="39" s="1"/>
  <c r="H20" i="39"/>
  <c r="J20" i="39" s="1"/>
  <c r="H19" i="39"/>
  <c r="J19" i="39" s="1"/>
  <c r="L19" i="39" s="1"/>
  <c r="H18" i="39"/>
  <c r="H17" i="39"/>
  <c r="J17" i="39" s="1"/>
  <c r="H16" i="39"/>
  <c r="L15" i="39"/>
  <c r="R15" i="39" s="1"/>
  <c r="H15" i="39"/>
  <c r="N14" i="39"/>
  <c r="K14" i="39"/>
  <c r="F14" i="39"/>
  <c r="F38" i="39" s="1"/>
  <c r="E14" i="39"/>
  <c r="D14" i="39"/>
  <c r="C14" i="39"/>
  <c r="H13" i="39"/>
  <c r="H12" i="39"/>
  <c r="J12" i="39" s="1"/>
  <c r="H11" i="39"/>
  <c r="H10" i="39"/>
  <c r="H9" i="39"/>
  <c r="G48" i="38"/>
  <c r="F47" i="38"/>
  <c r="E47" i="38"/>
  <c r="D47" i="38"/>
  <c r="C47" i="38"/>
  <c r="H42" i="38"/>
  <c r="J42" i="38" s="1"/>
  <c r="L42" i="38" s="1"/>
  <c r="N42" i="38" s="1"/>
  <c r="P42" i="38" s="1"/>
  <c r="R42" i="38" s="1"/>
  <c r="T42" i="38" s="1"/>
  <c r="L41" i="38"/>
  <c r="N41" i="38" s="1"/>
  <c r="P41" i="38" s="1"/>
  <c r="R41" i="38" s="1"/>
  <c r="T41" i="38" s="1"/>
  <c r="H41" i="38"/>
  <c r="J41" i="38" s="1"/>
  <c r="H40" i="38"/>
  <c r="J40" i="38" s="1"/>
  <c r="L40" i="38" s="1"/>
  <c r="N40" i="38" s="1"/>
  <c r="P40" i="38" s="1"/>
  <c r="R40" i="38" s="1"/>
  <c r="T40" i="38" s="1"/>
  <c r="N39" i="38"/>
  <c r="P39" i="38" s="1"/>
  <c r="R39" i="38" s="1"/>
  <c r="T39" i="38" s="1"/>
  <c r="L39" i="38"/>
  <c r="H39" i="38"/>
  <c r="J39" i="38" s="1"/>
  <c r="H38" i="38"/>
  <c r="J38" i="38" s="1"/>
  <c r="L38" i="38" s="1"/>
  <c r="N38" i="38" s="1"/>
  <c r="P38" i="38" s="1"/>
  <c r="R38" i="38" s="1"/>
  <c r="T38" i="38" s="1"/>
  <c r="H37" i="38"/>
  <c r="J37" i="38" s="1"/>
  <c r="L37" i="38" s="1"/>
  <c r="N37" i="38" s="1"/>
  <c r="P37" i="38" s="1"/>
  <c r="R37" i="38" s="1"/>
  <c r="T37" i="38" s="1"/>
  <c r="H36" i="38"/>
  <c r="J36" i="38" s="1"/>
  <c r="L36" i="38" s="1"/>
  <c r="N36" i="38" s="1"/>
  <c r="P36" i="38" s="1"/>
  <c r="R36" i="38" s="1"/>
  <c r="T36" i="38" s="1"/>
  <c r="H35" i="38"/>
  <c r="J35" i="38" s="1"/>
  <c r="L35" i="38" s="1"/>
  <c r="N35" i="38" s="1"/>
  <c r="P35" i="38" s="1"/>
  <c r="R35" i="38" s="1"/>
  <c r="T35" i="38" s="1"/>
  <c r="L34" i="38"/>
  <c r="N34" i="38" s="1"/>
  <c r="P34" i="38" s="1"/>
  <c r="R34" i="38" s="1"/>
  <c r="T34" i="38" s="1"/>
  <c r="H34" i="38"/>
  <c r="J34" i="38" s="1"/>
  <c r="H33" i="38"/>
  <c r="J33" i="38" s="1"/>
  <c r="L33" i="38" s="1"/>
  <c r="N33" i="38" s="1"/>
  <c r="P33" i="38" s="1"/>
  <c r="R33" i="38" s="1"/>
  <c r="T33" i="38" s="1"/>
  <c r="L32" i="38"/>
  <c r="N32" i="38" s="1"/>
  <c r="P32" i="38" s="1"/>
  <c r="R32" i="38" s="1"/>
  <c r="T32" i="38" s="1"/>
  <c r="H32" i="38"/>
  <c r="J32" i="38" s="1"/>
  <c r="H31" i="38"/>
  <c r="J31" i="38" s="1"/>
  <c r="L31" i="38" s="1"/>
  <c r="N31" i="38" s="1"/>
  <c r="P31" i="38" s="1"/>
  <c r="R31" i="38" s="1"/>
  <c r="T31" i="38" s="1"/>
  <c r="H30" i="38"/>
  <c r="J30" i="38" s="1"/>
  <c r="L30" i="38" s="1"/>
  <c r="N30" i="38" s="1"/>
  <c r="P30" i="38" s="1"/>
  <c r="R30" i="38" s="1"/>
  <c r="T30" i="38" s="1"/>
  <c r="H29" i="38"/>
  <c r="J29" i="38" s="1"/>
  <c r="L29" i="38" s="1"/>
  <c r="N29" i="38" s="1"/>
  <c r="P29" i="38" s="1"/>
  <c r="R29" i="38" s="1"/>
  <c r="T29" i="38" s="1"/>
  <c r="H28" i="38"/>
  <c r="J28" i="38" s="1"/>
  <c r="L28" i="38" s="1"/>
  <c r="N28" i="38" s="1"/>
  <c r="P28" i="38" s="1"/>
  <c r="R28" i="38" s="1"/>
  <c r="T28" i="38" s="1"/>
  <c r="L27" i="38"/>
  <c r="N27" i="38" s="1"/>
  <c r="P27" i="38" s="1"/>
  <c r="R27" i="38" s="1"/>
  <c r="T27" i="38" s="1"/>
  <c r="H27" i="38"/>
  <c r="J27" i="38" s="1"/>
  <c r="H26" i="38"/>
  <c r="J26" i="38" s="1"/>
  <c r="L26" i="38" s="1"/>
  <c r="N26" i="38" s="1"/>
  <c r="P26" i="38" s="1"/>
  <c r="R26" i="38" s="1"/>
  <c r="T26" i="38" s="1"/>
  <c r="L25" i="38"/>
  <c r="N25" i="38" s="1"/>
  <c r="P25" i="38" s="1"/>
  <c r="R25" i="38" s="1"/>
  <c r="T25" i="38" s="1"/>
  <c r="H25" i="38"/>
  <c r="J25" i="38" s="1"/>
  <c r="H24" i="38"/>
  <c r="J24" i="38" s="1"/>
  <c r="L24" i="38" s="1"/>
  <c r="N24" i="38" s="1"/>
  <c r="P24" i="38" s="1"/>
  <c r="R24" i="38" s="1"/>
  <c r="T24" i="38" s="1"/>
  <c r="N23" i="38"/>
  <c r="P23" i="38" s="1"/>
  <c r="R23" i="38" s="1"/>
  <c r="T23" i="38" s="1"/>
  <c r="L23" i="38"/>
  <c r="H23" i="38"/>
  <c r="J23" i="38" s="1"/>
  <c r="H22" i="38"/>
  <c r="J22" i="38" s="1"/>
  <c r="L22" i="38" s="1"/>
  <c r="N22" i="38" s="1"/>
  <c r="P22" i="38" s="1"/>
  <c r="R22" i="38" s="1"/>
  <c r="T22" i="38" s="1"/>
  <c r="H21" i="38"/>
  <c r="J21" i="38" s="1"/>
  <c r="L21" i="38" s="1"/>
  <c r="N21" i="38" s="1"/>
  <c r="P21" i="38" s="1"/>
  <c r="R21" i="38" s="1"/>
  <c r="T21" i="38" s="1"/>
  <c r="H20" i="38"/>
  <c r="J20" i="38" s="1"/>
  <c r="L20" i="38" s="1"/>
  <c r="N20" i="38" s="1"/>
  <c r="P20" i="38" s="1"/>
  <c r="R20" i="38" s="1"/>
  <c r="T20" i="38" s="1"/>
  <c r="H19" i="38"/>
  <c r="J19" i="38" s="1"/>
  <c r="L19" i="38" s="1"/>
  <c r="N19" i="38" s="1"/>
  <c r="P19" i="38" s="1"/>
  <c r="R19" i="38" s="1"/>
  <c r="T19" i="38" s="1"/>
  <c r="L18" i="38"/>
  <c r="H18" i="38"/>
  <c r="J18" i="38" s="1"/>
  <c r="F17" i="38"/>
  <c r="F48" i="38" s="1"/>
  <c r="E17" i="38"/>
  <c r="D17" i="38"/>
  <c r="D48" i="38" s="1"/>
  <c r="C17" i="38"/>
  <c r="C48" i="38" s="1"/>
  <c r="L16" i="38"/>
  <c r="J16" i="38"/>
  <c r="H16" i="38"/>
  <c r="V16" i="38" s="1"/>
  <c r="J15" i="38"/>
  <c r="H15" i="38"/>
  <c r="N15" i="38" s="1"/>
  <c r="J14" i="38"/>
  <c r="H14" i="38"/>
  <c r="L13" i="38"/>
  <c r="V13" i="38" s="1"/>
  <c r="J13" i="38"/>
  <c r="H13" i="38"/>
  <c r="N13" i="38" s="1"/>
  <c r="L12" i="38"/>
  <c r="V12" i="38" s="1"/>
  <c r="J12" i="38"/>
  <c r="J17" i="38" s="1"/>
  <c r="H12" i="38"/>
  <c r="N12" i="38" s="1"/>
  <c r="F11" i="38"/>
  <c r="F55" i="38" s="1"/>
  <c r="E11" i="38"/>
  <c r="E55" i="38" s="1"/>
  <c r="D11" i="38"/>
  <c r="D55" i="38" s="1"/>
  <c r="C11" i="38"/>
  <c r="C55" i="38" s="1"/>
  <c r="J10" i="38"/>
  <c r="J11" i="38" s="1"/>
  <c r="H10" i="38"/>
  <c r="F20" i="37"/>
  <c r="E20" i="37"/>
  <c r="D20" i="37"/>
  <c r="C20" i="37"/>
  <c r="V19" i="37"/>
  <c r="L19" i="37"/>
  <c r="H19" i="37"/>
  <c r="V18" i="37"/>
  <c r="L18" i="37"/>
  <c r="H18" i="37"/>
  <c r="V17" i="37"/>
  <c r="L17" i="37"/>
  <c r="H17" i="37"/>
  <c r="J17" i="37" s="1"/>
  <c r="V16" i="37"/>
  <c r="L16" i="37"/>
  <c r="H16" i="37"/>
  <c r="J16" i="37" s="1"/>
  <c r="N16" i="37" s="1"/>
  <c r="V15" i="37"/>
  <c r="L15" i="37"/>
  <c r="H15" i="37"/>
  <c r="V14" i="37"/>
  <c r="L14" i="37"/>
  <c r="H14" i="37"/>
  <c r="V13" i="37"/>
  <c r="L13" i="37"/>
  <c r="H13" i="37"/>
  <c r="V12" i="37"/>
  <c r="L12" i="37"/>
  <c r="J12" i="37"/>
  <c r="H12" i="37"/>
  <c r="V11" i="37"/>
  <c r="L11" i="37"/>
  <c r="H11" i="37"/>
  <c r="V10" i="37"/>
  <c r="L10" i="37"/>
  <c r="J10" i="37"/>
  <c r="H10" i="37"/>
  <c r="V9" i="37"/>
  <c r="L9" i="37"/>
  <c r="H9" i="37"/>
  <c r="V8" i="37"/>
  <c r="L8" i="37"/>
  <c r="J8" i="37"/>
  <c r="N8" i="37" s="1"/>
  <c r="H8" i="37"/>
  <c r="V7" i="37"/>
  <c r="L7" i="37"/>
  <c r="H7" i="37"/>
  <c r="M15" i="36"/>
  <c r="K15" i="36"/>
  <c r="E15" i="36"/>
  <c r="B15" i="36"/>
  <c r="O14" i="36"/>
  <c r="Q14" i="36" s="1"/>
  <c r="I14" i="36"/>
  <c r="G14" i="36"/>
  <c r="I13" i="36"/>
  <c r="G13" i="36"/>
  <c r="I12" i="36"/>
  <c r="G12" i="36"/>
  <c r="U12" i="36" s="1"/>
  <c r="I11" i="36"/>
  <c r="G11" i="36"/>
  <c r="U11" i="36" s="1"/>
  <c r="O10" i="36"/>
  <c r="Q10" i="36" s="1"/>
  <c r="I10" i="36"/>
  <c r="G10" i="36"/>
  <c r="I9" i="36"/>
  <c r="G9" i="36"/>
  <c r="I8" i="36"/>
  <c r="G8" i="36"/>
  <c r="U8" i="36" s="1"/>
  <c r="R16" i="35"/>
  <c r="P16" i="35"/>
  <c r="N16" i="35"/>
  <c r="L16" i="35"/>
  <c r="F16" i="35"/>
  <c r="E16" i="35"/>
  <c r="D16" i="35"/>
  <c r="C16" i="35"/>
  <c r="J15" i="35"/>
  <c r="H15" i="35"/>
  <c r="J14" i="35"/>
  <c r="H14" i="35"/>
  <c r="J13" i="35"/>
  <c r="H13" i="35"/>
  <c r="T13" i="35" s="1"/>
  <c r="J12" i="35"/>
  <c r="H12" i="35"/>
  <c r="X11" i="35"/>
  <c r="Y10" i="35" s="1"/>
  <c r="V11" i="35"/>
  <c r="J11" i="35"/>
  <c r="H11" i="35"/>
  <c r="T11" i="35" s="1"/>
  <c r="J10" i="35"/>
  <c r="T10" i="35" s="1"/>
  <c r="H10" i="35"/>
  <c r="AE15" i="34"/>
  <c r="L15" i="34"/>
  <c r="AK14" i="34"/>
  <c r="AI14" i="34"/>
  <c r="AG14" i="34"/>
  <c r="AE14" i="34"/>
  <c r="Y14" i="34"/>
  <c r="W14" i="34"/>
  <c r="V14" i="34"/>
  <c r="T14" i="34"/>
  <c r="R14" i="34"/>
  <c r="O14" i="34"/>
  <c r="P14" i="34" s="1"/>
  <c r="AK13" i="34"/>
  <c r="AI13" i="34"/>
  <c r="AG13" i="34"/>
  <c r="AE13" i="34"/>
  <c r="Y13" i="34"/>
  <c r="W13" i="34"/>
  <c r="V13" i="34"/>
  <c r="T13" i="34"/>
  <c r="R13" i="34"/>
  <c r="O13" i="34"/>
  <c r="P13" i="34" s="1"/>
  <c r="AK12" i="34"/>
  <c r="AI12" i="34"/>
  <c r="AG12" i="34"/>
  <c r="AE12" i="34"/>
  <c r="Y12" i="34"/>
  <c r="W12" i="34"/>
  <c r="V12" i="34"/>
  <c r="T12" i="34"/>
  <c r="R12" i="34"/>
  <c r="O12" i="34"/>
  <c r="P12" i="34" s="1"/>
  <c r="AK11" i="34"/>
  <c r="AI11" i="34"/>
  <c r="AG11" i="34"/>
  <c r="AE11" i="34"/>
  <c r="Y11" i="34"/>
  <c r="W11" i="34"/>
  <c r="V11" i="34"/>
  <c r="T11" i="34"/>
  <c r="R11" i="34"/>
  <c r="Z11" i="34" s="1"/>
  <c r="O11" i="34"/>
  <c r="P11" i="34" s="1"/>
  <c r="AK10" i="34"/>
  <c r="AI10" i="34"/>
  <c r="AI15" i="34" s="1"/>
  <c r="AG10" i="34"/>
  <c r="AG15" i="34" s="1"/>
  <c r="AE10" i="34"/>
  <c r="Y10" i="34"/>
  <c r="W10" i="34"/>
  <c r="V10" i="34"/>
  <c r="V15" i="34" s="1"/>
  <c r="T10" i="34"/>
  <c r="T15" i="34" s="1"/>
  <c r="R10" i="34"/>
  <c r="O10" i="34"/>
  <c r="P10" i="34" s="1"/>
  <c r="P22" i="39" l="1"/>
  <c r="Z22" i="39"/>
  <c r="L47" i="38"/>
  <c r="S11" i="40"/>
  <c r="S16" i="40"/>
  <c r="S18" i="40"/>
  <c r="I15" i="36"/>
  <c r="L20" i="37"/>
  <c r="J18" i="37"/>
  <c r="N18" i="37" s="1"/>
  <c r="J55" i="38"/>
  <c r="N16" i="38"/>
  <c r="E48" i="38"/>
  <c r="J18" i="39"/>
  <c r="L18" i="39" s="1"/>
  <c r="L34" i="39"/>
  <c r="R34" i="39" s="1"/>
  <c r="S8" i="40"/>
  <c r="M9" i="40"/>
  <c r="O21" i="40"/>
  <c r="G37" i="40"/>
  <c r="M25" i="40"/>
  <c r="Q35" i="40"/>
  <c r="S35" i="40"/>
  <c r="S23" i="40"/>
  <c r="Z10" i="34"/>
  <c r="AK15" i="34"/>
  <c r="X12" i="34"/>
  <c r="H16" i="35"/>
  <c r="V13" i="35"/>
  <c r="O11" i="36"/>
  <c r="Q11" i="36" s="1"/>
  <c r="P10" i="37"/>
  <c r="J14" i="37"/>
  <c r="J11" i="39"/>
  <c r="L11" i="39" s="1"/>
  <c r="J27" i="39"/>
  <c r="N27" i="39" s="1"/>
  <c r="M18" i="40"/>
  <c r="Q18" i="40" s="1"/>
  <c r="T18" i="40" s="1"/>
  <c r="M23" i="40"/>
  <c r="Q23" i="40" s="1"/>
  <c r="T23" i="40" s="1"/>
  <c r="M27" i="40"/>
  <c r="S27" i="40" s="1"/>
  <c r="Y12" i="35"/>
  <c r="AD12" i="35" s="1"/>
  <c r="X13" i="35"/>
  <c r="T15" i="35"/>
  <c r="X15" i="35" s="1"/>
  <c r="J16" i="35"/>
  <c r="N10" i="37"/>
  <c r="Q10" i="37" s="1"/>
  <c r="N12" i="37"/>
  <c r="J47" i="38"/>
  <c r="J48" i="38" s="1"/>
  <c r="L30" i="39"/>
  <c r="P30" i="39" s="1"/>
  <c r="Z30" i="39" s="1"/>
  <c r="S9" i="40"/>
  <c r="S29" i="40"/>
  <c r="U20" i="38"/>
  <c r="W20" i="38" s="1"/>
  <c r="U22" i="38"/>
  <c r="U29" i="38"/>
  <c r="U36" i="38"/>
  <c r="W36" i="38" s="1"/>
  <c r="U38" i="38"/>
  <c r="W38" i="38" s="1"/>
  <c r="W24" i="38"/>
  <c r="U24" i="38"/>
  <c r="U26" i="38"/>
  <c r="W26" i="38" s="1"/>
  <c r="U33" i="38"/>
  <c r="U40" i="38"/>
  <c r="U42" i="38"/>
  <c r="W42" i="38" s="1"/>
  <c r="U21" i="38"/>
  <c r="W21" i="38" s="1"/>
  <c r="V28" i="38"/>
  <c r="U28" i="38"/>
  <c r="W28" i="38" s="1"/>
  <c r="U30" i="38"/>
  <c r="U37" i="38"/>
  <c r="U25" i="38"/>
  <c r="U32" i="38"/>
  <c r="W32" i="38" s="1"/>
  <c r="U34" i="38"/>
  <c r="U41" i="38"/>
  <c r="V41" i="38" s="1"/>
  <c r="X11" i="34"/>
  <c r="AA11" i="34" s="1"/>
  <c r="U9" i="36"/>
  <c r="O9" i="36"/>
  <c r="G15" i="36"/>
  <c r="J7" i="37"/>
  <c r="P7" i="37" s="1"/>
  <c r="N7" i="37"/>
  <c r="H20" i="37"/>
  <c r="W39" i="38"/>
  <c r="K21" i="40"/>
  <c r="Z14" i="34"/>
  <c r="Z12" i="35"/>
  <c r="AA12" i="35" s="1"/>
  <c r="O8" i="36"/>
  <c r="Y9" i="36"/>
  <c r="N18" i="38"/>
  <c r="U19" i="38"/>
  <c r="U23" i="38"/>
  <c r="U27" i="38"/>
  <c r="V27" i="38" s="1"/>
  <c r="U35" i="38"/>
  <c r="L16" i="39"/>
  <c r="L23" i="39" s="1"/>
  <c r="J16" i="39"/>
  <c r="N35" i="39"/>
  <c r="L35" i="39"/>
  <c r="M28" i="40"/>
  <c r="S28" i="40" s="1"/>
  <c r="Q28" i="40"/>
  <c r="Z13" i="34"/>
  <c r="X14" i="34"/>
  <c r="AA14" i="34" s="1"/>
  <c r="Q9" i="36"/>
  <c r="U13" i="36"/>
  <c r="O13" i="36"/>
  <c r="Q16" i="37"/>
  <c r="N10" i="38"/>
  <c r="N11" i="38" s="1"/>
  <c r="N14" i="38"/>
  <c r="N17" i="38" s="1"/>
  <c r="L14" i="38"/>
  <c r="V14" i="38" s="1"/>
  <c r="C38" i="39"/>
  <c r="H14" i="39"/>
  <c r="H23" i="39"/>
  <c r="J15" i="39"/>
  <c r="J23" i="39" s="1"/>
  <c r="P15" i="34"/>
  <c r="Z12" i="34"/>
  <c r="Z15" i="34" s="1"/>
  <c r="X13" i="34"/>
  <c r="AA13" i="34" s="1"/>
  <c r="AD10" i="35"/>
  <c r="T12" i="35"/>
  <c r="V12" i="35" s="1"/>
  <c r="T14" i="35"/>
  <c r="X14" i="35" s="1"/>
  <c r="S9" i="36"/>
  <c r="O12" i="36"/>
  <c r="S12" i="36" s="1"/>
  <c r="Y12" i="36"/>
  <c r="Y13" i="36"/>
  <c r="P8" i="37"/>
  <c r="Q8" i="37" s="1"/>
  <c r="J9" i="37"/>
  <c r="P9" i="37" s="1"/>
  <c r="V20" i="37"/>
  <c r="P12" i="37"/>
  <c r="Q12" i="37" s="1"/>
  <c r="J13" i="37"/>
  <c r="P13" i="37" s="1"/>
  <c r="P16" i="37"/>
  <c r="L12" i="39"/>
  <c r="K38" i="39"/>
  <c r="J33" i="39"/>
  <c r="N33" i="39" s="1"/>
  <c r="J36" i="39"/>
  <c r="N36" i="39" s="1"/>
  <c r="L36" i="39"/>
  <c r="X10" i="34"/>
  <c r="AA10" i="34" s="1"/>
  <c r="J11" i="37"/>
  <c r="N11" i="37" s="1"/>
  <c r="J15" i="37"/>
  <c r="N15" i="37" s="1"/>
  <c r="Q15" i="37" s="1"/>
  <c r="P15" i="37"/>
  <c r="J19" i="37"/>
  <c r="P19" i="37" s="1"/>
  <c r="Q19" i="37" s="1"/>
  <c r="N19" i="37"/>
  <c r="H11" i="38"/>
  <c r="L10" i="38"/>
  <c r="J13" i="39"/>
  <c r="L13" i="39" s="1"/>
  <c r="R15" i="34"/>
  <c r="Z10" i="35"/>
  <c r="Y8" i="36"/>
  <c r="L15" i="38"/>
  <c r="P15" i="38" s="1"/>
  <c r="R15" i="38" s="1"/>
  <c r="U31" i="38"/>
  <c r="V31" i="38" s="1"/>
  <c r="U39" i="38"/>
  <c r="P19" i="39"/>
  <c r="R19" i="39"/>
  <c r="V10" i="35"/>
  <c r="N17" i="37"/>
  <c r="Q17" i="37" s="1"/>
  <c r="P17" i="37"/>
  <c r="Y10" i="36"/>
  <c r="Y14" i="36"/>
  <c r="P12" i="38"/>
  <c r="X10" i="35"/>
  <c r="U10" i="36"/>
  <c r="U15" i="36" s="1"/>
  <c r="Y11" i="36"/>
  <c r="U14" i="36"/>
  <c r="P13" i="38"/>
  <c r="R13" i="38" s="1"/>
  <c r="H17" i="38"/>
  <c r="H47" i="38"/>
  <c r="J9" i="39"/>
  <c r="L9" i="39" s="1"/>
  <c r="J10" i="39"/>
  <c r="J14" i="39" s="1"/>
  <c r="L10" i="39"/>
  <c r="L29" i="39"/>
  <c r="J32" i="39"/>
  <c r="N32" i="39" s="1"/>
  <c r="M17" i="40"/>
  <c r="S17" i="40" s="1"/>
  <c r="Q17" i="40"/>
  <c r="M19" i="40"/>
  <c r="S19" i="40" s="1"/>
  <c r="Q19" i="40"/>
  <c r="T35" i="40"/>
  <c r="S10" i="36"/>
  <c r="T10" i="36" s="1"/>
  <c r="S14" i="36"/>
  <c r="T14" i="36" s="1"/>
  <c r="P16" i="38"/>
  <c r="R16" i="38" s="1"/>
  <c r="E38" i="39"/>
  <c r="P15" i="39"/>
  <c r="Z15" i="39"/>
  <c r="R22" i="39"/>
  <c r="R30" i="39"/>
  <c r="T30" i="39"/>
  <c r="X30" i="39" s="1"/>
  <c r="Q8" i="40"/>
  <c r="I21" i="40"/>
  <c r="M14" i="40"/>
  <c r="S31" i="40"/>
  <c r="L17" i="39"/>
  <c r="L21" i="39"/>
  <c r="H26" i="39"/>
  <c r="J24" i="39"/>
  <c r="L28" i="39"/>
  <c r="L31" i="39"/>
  <c r="O13" i="40"/>
  <c r="Q11" i="40"/>
  <c r="T11" i="40" s="1"/>
  <c r="Q16" i="40"/>
  <c r="T16" i="40" s="1"/>
  <c r="O36" i="40"/>
  <c r="Q29" i="40"/>
  <c r="T29" i="40" s="1"/>
  <c r="M30" i="40"/>
  <c r="S30" i="40" s="1"/>
  <c r="Q30" i="40"/>
  <c r="L20" i="39"/>
  <c r="D37" i="40"/>
  <c r="K13" i="40"/>
  <c r="K37" i="40" s="1"/>
  <c r="M15" i="40"/>
  <c r="Q15" i="40" s="1"/>
  <c r="I24" i="40"/>
  <c r="I37" i="40" s="1"/>
  <c r="M22" i="40"/>
  <c r="S22" i="40" s="1"/>
  <c r="S24" i="40" s="1"/>
  <c r="S25" i="40"/>
  <c r="Z36" i="40"/>
  <c r="Z37" i="40" s="1"/>
  <c r="D38" i="39"/>
  <c r="L25" i="39"/>
  <c r="M10" i="40"/>
  <c r="M12" i="40"/>
  <c r="S12" i="40" s="1"/>
  <c r="Q20" i="40"/>
  <c r="T20" i="40" s="1"/>
  <c r="K36" i="40"/>
  <c r="Q31" i="40"/>
  <c r="T31" i="40" s="1"/>
  <c r="M32" i="40"/>
  <c r="Q32" i="40" s="1"/>
  <c r="S32" i="40"/>
  <c r="E37" i="40"/>
  <c r="K24" i="40"/>
  <c r="Q25" i="40"/>
  <c r="M26" i="40"/>
  <c r="Q26" i="40" s="1"/>
  <c r="S26" i="40"/>
  <c r="Q33" i="40"/>
  <c r="T33" i="40" s="1"/>
  <c r="M34" i="40"/>
  <c r="Q34" i="40" s="1"/>
  <c r="S34" i="40"/>
  <c r="Q9" i="40"/>
  <c r="W10" i="37" l="1"/>
  <c r="Y10" i="37" s="1"/>
  <c r="X10" i="37" s="1"/>
  <c r="R10" i="37"/>
  <c r="S10" i="37" s="1"/>
  <c r="T10" i="37" s="1"/>
  <c r="U10" i="37" s="1"/>
  <c r="R11" i="39"/>
  <c r="P11" i="39"/>
  <c r="P18" i="39"/>
  <c r="T18" i="39" s="1"/>
  <c r="R18" i="39"/>
  <c r="Z18" i="39"/>
  <c r="J37" i="39"/>
  <c r="L27" i="39"/>
  <c r="M21" i="40"/>
  <c r="T9" i="36"/>
  <c r="V9" i="36" s="1"/>
  <c r="X12" i="35"/>
  <c r="W27" i="38"/>
  <c r="V26" i="38"/>
  <c r="Y26" i="38" s="1"/>
  <c r="AA26" i="38" s="1"/>
  <c r="V20" i="38"/>
  <c r="Y14" i="35"/>
  <c r="V15" i="35"/>
  <c r="P18" i="37"/>
  <c r="Q18" i="37" s="1"/>
  <c r="S15" i="40"/>
  <c r="V14" i="36"/>
  <c r="L33" i="39"/>
  <c r="V38" i="38"/>
  <c r="N14" i="37"/>
  <c r="Q14" i="37" s="1"/>
  <c r="P14" i="37"/>
  <c r="Q27" i="40"/>
  <c r="T27" i="40" s="1"/>
  <c r="Z34" i="39"/>
  <c r="P34" i="39"/>
  <c r="T22" i="39"/>
  <c r="X22" i="39" s="1"/>
  <c r="V10" i="36"/>
  <c r="W10" i="36" s="1"/>
  <c r="X10" i="36" s="1"/>
  <c r="AA10" i="36" s="1"/>
  <c r="L32" i="39"/>
  <c r="S11" i="36"/>
  <c r="T11" i="36" s="1"/>
  <c r="V11" i="36" s="1"/>
  <c r="Y11" i="35"/>
  <c r="N37" i="39"/>
  <c r="N38" i="39" s="1"/>
  <c r="W14" i="36"/>
  <c r="X14" i="36" s="1"/>
  <c r="AA14" i="36" s="1"/>
  <c r="Z14" i="36"/>
  <c r="AC14" i="36" s="1"/>
  <c r="R13" i="39"/>
  <c r="P13" i="39"/>
  <c r="Z13" i="39"/>
  <c r="AL14" i="34"/>
  <c r="AJ14" i="34"/>
  <c r="AB14" i="34"/>
  <c r="AC14" i="34" s="1"/>
  <c r="U33" i="40"/>
  <c r="AA33" i="40" s="1"/>
  <c r="AD33" i="40" s="1"/>
  <c r="AC33" i="40" s="1"/>
  <c r="S13" i="40"/>
  <c r="W11" i="36"/>
  <c r="X11" i="36" s="1"/>
  <c r="AA11" i="36" s="1"/>
  <c r="Z11" i="36"/>
  <c r="AC11" i="36" s="1"/>
  <c r="R8" i="37"/>
  <c r="S8" i="37" s="1"/>
  <c r="T8" i="37" s="1"/>
  <c r="U8" i="37" s="1"/>
  <c r="W8" i="37"/>
  <c r="AB12" i="35"/>
  <c r="AC12" i="35" s="1"/>
  <c r="AF12" i="35" s="1"/>
  <c r="AE12" i="35"/>
  <c r="U20" i="40"/>
  <c r="V20" i="40" s="1"/>
  <c r="W20" i="40" s="1"/>
  <c r="X20" i="40" s="1"/>
  <c r="AB20" i="40" s="1"/>
  <c r="Y30" i="39"/>
  <c r="AA30" i="39" s="1"/>
  <c r="R12" i="37"/>
  <c r="S12" i="37"/>
  <c r="T12" i="37" s="1"/>
  <c r="U12" i="37" s="1"/>
  <c r="W12" i="37"/>
  <c r="AL13" i="34"/>
  <c r="AJ13" i="34"/>
  <c r="AB13" i="34"/>
  <c r="AC13" i="34" s="1"/>
  <c r="W9" i="36"/>
  <c r="X9" i="36" s="1"/>
  <c r="AA9" i="36" s="1"/>
  <c r="Z9" i="36"/>
  <c r="AC9" i="36" s="1"/>
  <c r="AJ11" i="34"/>
  <c r="AB11" i="34"/>
  <c r="AC11" i="34" s="1"/>
  <c r="AL11" i="34"/>
  <c r="Q36" i="40"/>
  <c r="T25" i="40"/>
  <c r="S36" i="40"/>
  <c r="Q12" i="40"/>
  <c r="T12" i="40" s="1"/>
  <c r="O37" i="40"/>
  <c r="J26" i="39"/>
  <c r="L24" i="39"/>
  <c r="U31" i="40"/>
  <c r="AA31" i="40" s="1"/>
  <c r="AD31" i="40" s="1"/>
  <c r="AC31" i="40" s="1"/>
  <c r="R9" i="39"/>
  <c r="P9" i="39"/>
  <c r="Z9" i="39"/>
  <c r="T13" i="38"/>
  <c r="U13" i="38" s="1"/>
  <c r="W13" i="38" s="1"/>
  <c r="L11" i="38"/>
  <c r="V10" i="38"/>
  <c r="V11" i="38" s="1"/>
  <c r="R19" i="37"/>
  <c r="S19" i="37" s="1"/>
  <c r="T19" i="37" s="1"/>
  <c r="U19" i="37" s="1"/>
  <c r="W19" i="37"/>
  <c r="R15" i="37"/>
  <c r="S15" i="37" s="1"/>
  <c r="T15" i="37" s="1"/>
  <c r="U15" i="37" s="1"/>
  <c r="W15" i="37"/>
  <c r="U16" i="40"/>
  <c r="AA16" i="40" s="1"/>
  <c r="AD16" i="40" s="1"/>
  <c r="AC16" i="40" s="1"/>
  <c r="R36" i="39"/>
  <c r="P36" i="39"/>
  <c r="AJ10" i="34"/>
  <c r="AB10" i="34"/>
  <c r="AC10" i="34" s="1"/>
  <c r="AL10" i="34"/>
  <c r="N55" i="38"/>
  <c r="S13" i="36"/>
  <c r="Q13" i="36"/>
  <c r="P16" i="39"/>
  <c r="R16" i="39"/>
  <c r="V15" i="38"/>
  <c r="V17" i="38" s="1"/>
  <c r="O15" i="36"/>
  <c r="Q7" i="37"/>
  <c r="AA10" i="35"/>
  <c r="Z19" i="39"/>
  <c r="W17" i="37"/>
  <c r="S17" i="37"/>
  <c r="T17" i="37" s="1"/>
  <c r="U17" i="37" s="1"/>
  <c r="R17" i="37"/>
  <c r="T25" i="39"/>
  <c r="P25" i="39"/>
  <c r="Z25" i="39" s="1"/>
  <c r="R25" i="39"/>
  <c r="M36" i="40"/>
  <c r="R31" i="39"/>
  <c r="P31" i="39"/>
  <c r="U35" i="40"/>
  <c r="V35" i="40" s="1"/>
  <c r="W35" i="40" s="1"/>
  <c r="X35" i="40" s="1"/>
  <c r="AB35" i="40" s="1"/>
  <c r="R32" i="39"/>
  <c r="P32" i="39"/>
  <c r="Z32" i="39"/>
  <c r="L14" i="39"/>
  <c r="P10" i="39"/>
  <c r="R10" i="39"/>
  <c r="R12" i="38"/>
  <c r="U15" i="38"/>
  <c r="W15" i="38" s="1"/>
  <c r="Y15" i="36"/>
  <c r="X15" i="34"/>
  <c r="U11" i="40"/>
  <c r="AA11" i="40" s="1"/>
  <c r="AD11" i="40" s="1"/>
  <c r="AC11" i="40" s="1"/>
  <c r="R16" i="37"/>
  <c r="S16" i="37" s="1"/>
  <c r="T16" i="37" s="1"/>
  <c r="U16" i="37" s="1"/>
  <c r="W16" i="37"/>
  <c r="T11" i="39"/>
  <c r="X11" i="39" s="1"/>
  <c r="Q8" i="36"/>
  <c r="W23" i="38"/>
  <c r="X41" i="38"/>
  <c r="Y41" i="38" s="1"/>
  <c r="AA41" i="38" s="1"/>
  <c r="W34" i="38"/>
  <c r="P10" i="38"/>
  <c r="T10" i="38" s="1"/>
  <c r="T11" i="38" s="1"/>
  <c r="V30" i="38"/>
  <c r="X30" i="38" s="1"/>
  <c r="T16" i="35"/>
  <c r="V33" i="38"/>
  <c r="V22" i="38"/>
  <c r="T32" i="40"/>
  <c r="X34" i="39"/>
  <c r="T30" i="40"/>
  <c r="R28" i="39"/>
  <c r="P28" i="39"/>
  <c r="Z28" i="39" s="1"/>
  <c r="T28" i="39"/>
  <c r="X28" i="39" s="1"/>
  <c r="P21" i="39"/>
  <c r="Z21" i="39" s="1"/>
  <c r="R21" i="39"/>
  <c r="U23" i="40"/>
  <c r="V23" i="40" s="1"/>
  <c r="W23" i="40" s="1"/>
  <c r="X23" i="40" s="1"/>
  <c r="AB23" i="40" s="1"/>
  <c r="T8" i="40"/>
  <c r="T15" i="39"/>
  <c r="V27" i="40"/>
  <c r="W27" i="40" s="1"/>
  <c r="X27" i="40" s="1"/>
  <c r="AB27" i="40" s="1"/>
  <c r="U27" i="40"/>
  <c r="AA27" i="40" s="1"/>
  <c r="AD27" i="40" s="1"/>
  <c r="AC27" i="40" s="1"/>
  <c r="T19" i="40"/>
  <c r="T17" i="40"/>
  <c r="H48" i="38"/>
  <c r="T12" i="38"/>
  <c r="X16" i="35"/>
  <c r="V23" i="38"/>
  <c r="V19" i="39"/>
  <c r="T15" i="38"/>
  <c r="P11" i="37"/>
  <c r="T9" i="40"/>
  <c r="R33" i="39"/>
  <c r="P12" i="39"/>
  <c r="R12" i="39"/>
  <c r="Z12" i="39"/>
  <c r="Q9" i="37"/>
  <c r="S8" i="36"/>
  <c r="AA12" i="34"/>
  <c r="AA15" i="34" s="1"/>
  <c r="V39" i="38"/>
  <c r="P14" i="38"/>
  <c r="R14" i="38" s="1"/>
  <c r="N9" i="37"/>
  <c r="V14" i="35"/>
  <c r="Y13" i="35" s="1"/>
  <c r="T28" i="40"/>
  <c r="P18" i="38"/>
  <c r="N47" i="38"/>
  <c r="N48" i="38" s="1"/>
  <c r="W35" i="38"/>
  <c r="W19" i="38"/>
  <c r="W41" i="38"/>
  <c r="V25" i="38"/>
  <c r="X25" i="38" s="1"/>
  <c r="V37" i="38"/>
  <c r="W30" i="38"/>
  <c r="V40" i="38"/>
  <c r="X40" i="38" s="1"/>
  <c r="W33" i="38"/>
  <c r="V29" i="38"/>
  <c r="W22" i="38"/>
  <c r="Z10" i="37"/>
  <c r="T34" i="40"/>
  <c r="T26" i="40"/>
  <c r="M13" i="40"/>
  <c r="M24" i="40"/>
  <c r="Q22" i="40"/>
  <c r="T15" i="40"/>
  <c r="T34" i="39"/>
  <c r="V34" i="39" s="1"/>
  <c r="P20" i="39"/>
  <c r="Z20" i="39" s="1"/>
  <c r="R20" i="39"/>
  <c r="T20" i="39" s="1"/>
  <c r="U29" i="40"/>
  <c r="AA29" i="40" s="1"/>
  <c r="AD29" i="40" s="1"/>
  <c r="AC29" i="40" s="1"/>
  <c r="Q10" i="40"/>
  <c r="T10" i="40" s="1"/>
  <c r="R27" i="39"/>
  <c r="R37" i="39" s="1"/>
  <c r="P27" i="39"/>
  <c r="P17" i="39"/>
  <c r="Z17" i="39" s="1"/>
  <c r="R17" i="39"/>
  <c r="Q14" i="40"/>
  <c r="Q21" i="40" s="1"/>
  <c r="S14" i="40"/>
  <c r="S21" i="40" s="1"/>
  <c r="V30" i="39"/>
  <c r="X15" i="39"/>
  <c r="P29" i="39"/>
  <c r="R29" i="39"/>
  <c r="J38" i="39"/>
  <c r="T16" i="38"/>
  <c r="U16" i="38" s="1"/>
  <c r="W16" i="38" s="1"/>
  <c r="V19" i="38"/>
  <c r="T19" i="39"/>
  <c r="X19" i="39" s="1"/>
  <c r="X31" i="38"/>
  <c r="Y31" i="38" s="1"/>
  <c r="AA31" i="38" s="1"/>
  <c r="H55" i="38"/>
  <c r="U18" i="40"/>
  <c r="AA18" i="40" s="1"/>
  <c r="AD18" i="40" s="1"/>
  <c r="AC18" i="40" s="1"/>
  <c r="Z11" i="39"/>
  <c r="Q12" i="36"/>
  <c r="T12" i="36" s="1"/>
  <c r="V12" i="36" s="1"/>
  <c r="H38" i="39"/>
  <c r="V35" i="38"/>
  <c r="X35" i="38" s="1"/>
  <c r="N13" i="37"/>
  <c r="Q13" i="37" s="1"/>
  <c r="P35" i="39"/>
  <c r="R35" i="39"/>
  <c r="X27" i="38"/>
  <c r="Y27" i="38" s="1"/>
  <c r="AA27" i="38" s="1"/>
  <c r="L17" i="38"/>
  <c r="L48" i="38" s="1"/>
  <c r="W31" i="38"/>
  <c r="J20" i="37"/>
  <c r="V34" i="38"/>
  <c r="X34" i="38" s="1"/>
  <c r="V32" i="38"/>
  <c r="X32" i="38" s="1"/>
  <c r="W25" i="38"/>
  <c r="W37" i="38"/>
  <c r="X28" i="38"/>
  <c r="Y28" i="38" s="1"/>
  <c r="AA28" i="38" s="1"/>
  <c r="V21" i="38"/>
  <c r="V42" i="38"/>
  <c r="W40" i="38"/>
  <c r="X26" i="38"/>
  <c r="V24" i="38"/>
  <c r="X24" i="38" s="1"/>
  <c r="X38" i="38"/>
  <c r="Y38" i="38" s="1"/>
  <c r="AA38" i="38" s="1"/>
  <c r="V36" i="38"/>
  <c r="X36" i="38" s="1"/>
  <c r="W29" i="38"/>
  <c r="X20" i="38"/>
  <c r="Y20" i="38" s="1"/>
  <c r="AA20" i="38" s="1"/>
  <c r="W14" i="37" l="1"/>
  <c r="R14" i="37"/>
  <c r="S14" i="37"/>
  <c r="T14" i="37" s="1"/>
  <c r="U14" i="37" s="1"/>
  <c r="X18" i="39"/>
  <c r="W18" i="37"/>
  <c r="Y18" i="37" s="1"/>
  <c r="X18" i="37" s="1"/>
  <c r="R18" i="37"/>
  <c r="S18" i="37" s="1"/>
  <c r="T18" i="37" s="1"/>
  <c r="U18" i="37" s="1"/>
  <c r="L37" i="39"/>
  <c r="P33" i="39"/>
  <c r="T33" i="39" s="1"/>
  <c r="P20" i="37"/>
  <c r="Y34" i="39"/>
  <c r="AA34" i="39" s="1"/>
  <c r="AA35" i="40"/>
  <c r="AD35" i="40" s="1"/>
  <c r="AC35" i="40" s="1"/>
  <c r="AE35" i="40" s="1"/>
  <c r="AF35" i="40" s="1"/>
  <c r="X25" i="39"/>
  <c r="R23" i="39"/>
  <c r="Z11" i="35"/>
  <c r="AA11" i="35" s="1"/>
  <c r="AB11" i="35" s="1"/>
  <c r="AC11" i="35" s="1"/>
  <c r="AF11" i="35" s="1"/>
  <c r="Z10" i="36"/>
  <c r="AC10" i="36" s="1"/>
  <c r="V18" i="40"/>
  <c r="W18" i="40" s="1"/>
  <c r="X18" i="40" s="1"/>
  <c r="AB18" i="40" s="1"/>
  <c r="T17" i="39"/>
  <c r="X17" i="39" s="1"/>
  <c r="Z33" i="39"/>
  <c r="V25" i="39"/>
  <c r="T16" i="39"/>
  <c r="L55" i="38"/>
  <c r="AA20" i="40"/>
  <c r="AD20" i="40" s="1"/>
  <c r="AC20" i="40" s="1"/>
  <c r="AD11" i="35"/>
  <c r="T13" i="39"/>
  <c r="V13" i="39" s="1"/>
  <c r="V22" i="39"/>
  <c r="Y22" i="39" s="1"/>
  <c r="AA22" i="39" s="1"/>
  <c r="AD14" i="35"/>
  <c r="Z14" i="35"/>
  <c r="AA14" i="35" s="1"/>
  <c r="V29" i="39"/>
  <c r="Y29" i="39" s="1"/>
  <c r="AA29" i="39" s="1"/>
  <c r="T29" i="39"/>
  <c r="P23" i="39"/>
  <c r="P14" i="39"/>
  <c r="T13" i="36"/>
  <c r="V13" i="36" s="1"/>
  <c r="V16" i="40"/>
  <c r="W16" i="40" s="1"/>
  <c r="X16" i="40" s="1"/>
  <c r="AB16" i="40" s="1"/>
  <c r="V18" i="39"/>
  <c r="Y18" i="39" s="1"/>
  <c r="AA18" i="39" s="1"/>
  <c r="X20" i="39"/>
  <c r="AB31" i="38"/>
  <c r="AC31" i="38"/>
  <c r="AD13" i="35"/>
  <c r="Z13" i="35"/>
  <c r="AA13" i="35" s="1"/>
  <c r="AF11" i="34"/>
  <c r="AM11" i="34" s="1"/>
  <c r="AD11" i="34"/>
  <c r="AH11" i="34" s="1"/>
  <c r="AD13" i="34"/>
  <c r="AH13" i="34" s="1"/>
  <c r="AF13" i="34"/>
  <c r="AM13" i="34" s="1"/>
  <c r="AB20" i="38"/>
  <c r="AC20" i="38" s="1"/>
  <c r="AB28" i="38"/>
  <c r="AC28" i="38"/>
  <c r="W13" i="37"/>
  <c r="R13" i="37"/>
  <c r="S13" i="37" s="1"/>
  <c r="T13" i="37" s="1"/>
  <c r="U13" i="37" s="1"/>
  <c r="W13" i="36"/>
  <c r="X13" i="36" s="1"/>
  <c r="AA13" i="36" s="1"/>
  <c r="Z13" i="36"/>
  <c r="AC13" i="36" s="1"/>
  <c r="AF10" i="34"/>
  <c r="AD10" i="34"/>
  <c r="X13" i="38"/>
  <c r="Y13" i="38" s="1"/>
  <c r="AB13" i="38" s="1"/>
  <c r="AA13" i="38"/>
  <c r="AB38" i="38"/>
  <c r="AC38" i="38"/>
  <c r="AF34" i="39"/>
  <c r="AE34" i="39"/>
  <c r="AB34" i="39"/>
  <c r="AC34" i="39" s="1"/>
  <c r="AB41" i="38"/>
  <c r="AC41" i="38"/>
  <c r="AE20" i="40"/>
  <c r="AF20" i="40" s="1"/>
  <c r="AD14" i="34"/>
  <c r="AH14" i="34" s="1"/>
  <c r="AF14" i="34"/>
  <c r="AM14" i="34" s="1"/>
  <c r="W12" i="36"/>
  <c r="X12" i="36" s="1"/>
  <c r="AA12" i="36" s="1"/>
  <c r="Z12" i="36"/>
  <c r="AC12" i="36" s="1"/>
  <c r="P37" i="39"/>
  <c r="U10" i="40"/>
  <c r="AA10" i="40" s="1"/>
  <c r="AD10" i="40" s="1"/>
  <c r="AC10" i="40" s="1"/>
  <c r="U15" i="40"/>
  <c r="AA15" i="40" s="1"/>
  <c r="AD15" i="40" s="1"/>
  <c r="AC15" i="40" s="1"/>
  <c r="U28" i="40"/>
  <c r="AA28" i="40" s="1"/>
  <c r="AD28" i="40" s="1"/>
  <c r="AC28" i="40" s="1"/>
  <c r="W9" i="37"/>
  <c r="R9" i="37"/>
  <c r="S9" i="37" s="1"/>
  <c r="T9" i="37" s="1"/>
  <c r="U9" i="37" s="1"/>
  <c r="AE27" i="40"/>
  <c r="AF27" i="40"/>
  <c r="AA15" i="38"/>
  <c r="X15" i="38"/>
  <c r="Y15" i="38" s="1"/>
  <c r="AB10" i="35"/>
  <c r="AE10" i="35"/>
  <c r="V16" i="39"/>
  <c r="Y16" i="39" s="1"/>
  <c r="AA16" i="39" s="1"/>
  <c r="V55" i="38"/>
  <c r="V11" i="39"/>
  <c r="S37" i="40"/>
  <c r="Y11" i="39"/>
  <c r="AA11" i="39" s="1"/>
  <c r="T27" i="39"/>
  <c r="U34" i="40"/>
  <c r="AA34" i="40" s="1"/>
  <c r="AD34" i="40" s="1"/>
  <c r="AC34" i="40" s="1"/>
  <c r="V34" i="40"/>
  <c r="W34" i="40" s="1"/>
  <c r="X34" i="40" s="1"/>
  <c r="AB34" i="40" s="1"/>
  <c r="X42" i="38"/>
  <c r="Y42" i="38" s="1"/>
  <c r="AA42" i="38" s="1"/>
  <c r="R18" i="38"/>
  <c r="P47" i="38"/>
  <c r="AA32" i="40"/>
  <c r="AD32" i="40" s="1"/>
  <c r="AC32" i="40" s="1"/>
  <c r="U32" i="40"/>
  <c r="V32" i="40" s="1"/>
  <c r="W32" i="40" s="1"/>
  <c r="X32" i="40" s="1"/>
  <c r="AB32" i="40" s="1"/>
  <c r="AB27" i="38"/>
  <c r="AC27" i="38"/>
  <c r="Q11" i="37"/>
  <c r="Q20" i="37" s="1"/>
  <c r="T32" i="39"/>
  <c r="T14" i="40"/>
  <c r="T31" i="39"/>
  <c r="X31" i="39" s="1"/>
  <c r="AB26" i="38"/>
  <c r="AC26" i="38" s="1"/>
  <c r="R7" i="37"/>
  <c r="S7" i="37" s="1"/>
  <c r="W7" i="37"/>
  <c r="Z36" i="39"/>
  <c r="Y19" i="37"/>
  <c r="X19" i="37" s="1"/>
  <c r="Z19" i="37"/>
  <c r="P17" i="38"/>
  <c r="P48" i="38" s="1"/>
  <c r="V31" i="40"/>
  <c r="W31" i="40" s="1"/>
  <c r="X31" i="40" s="1"/>
  <c r="AB31" i="40" s="1"/>
  <c r="AH12" i="35"/>
  <c r="AG12" i="35" s="1"/>
  <c r="AI12" i="35" s="1"/>
  <c r="AK12" i="35" s="1"/>
  <c r="Y19" i="38"/>
  <c r="AA19" i="38" s="1"/>
  <c r="Z29" i="39"/>
  <c r="V29" i="40"/>
  <c r="W29" i="40" s="1"/>
  <c r="X29" i="40" s="1"/>
  <c r="AB29" i="40" s="1"/>
  <c r="V20" i="39"/>
  <c r="Y20" i="39" s="1"/>
  <c r="AA20" i="39" s="1"/>
  <c r="X21" i="38"/>
  <c r="Y21" i="38" s="1"/>
  <c r="AA21" i="38" s="1"/>
  <c r="U19" i="40"/>
  <c r="AA19" i="40" s="1"/>
  <c r="AD19" i="40" s="1"/>
  <c r="AC19" i="40" s="1"/>
  <c r="V19" i="40"/>
  <c r="W19" i="40" s="1"/>
  <c r="X19" i="40" s="1"/>
  <c r="AB19" i="40" s="1"/>
  <c r="V15" i="39"/>
  <c r="Y15" i="39" s="1"/>
  <c r="AA23" i="40"/>
  <c r="AD23" i="40" s="1"/>
  <c r="AC23" i="40" s="1"/>
  <c r="AE23" i="40" s="1"/>
  <c r="AF23" i="40" s="1"/>
  <c r="T21" i="39"/>
  <c r="X21" i="39" s="1"/>
  <c r="V28" i="39"/>
  <c r="Y28" i="39" s="1"/>
  <c r="AA28" i="39" s="1"/>
  <c r="Q15" i="36"/>
  <c r="Y16" i="37"/>
  <c r="X16" i="37" s="1"/>
  <c r="V11" i="40"/>
  <c r="W11" i="40" s="1"/>
  <c r="X11" i="40" s="1"/>
  <c r="AB11" i="40" s="1"/>
  <c r="R17" i="38"/>
  <c r="U12" i="38"/>
  <c r="Z10" i="39"/>
  <c r="Z14" i="39" s="1"/>
  <c r="Z31" i="39"/>
  <c r="U12" i="40"/>
  <c r="V12" i="40" s="1"/>
  <c r="W12" i="40" s="1"/>
  <c r="X12" i="40" s="1"/>
  <c r="AB12" i="40" s="1"/>
  <c r="X33" i="38"/>
  <c r="Y33" i="38" s="1"/>
  <c r="AA33" i="38" s="1"/>
  <c r="X16" i="39"/>
  <c r="Y15" i="37"/>
  <c r="X15" i="37" s="1"/>
  <c r="T9" i="39"/>
  <c r="AD9" i="36"/>
  <c r="AE9" i="36" s="1"/>
  <c r="V33" i="40"/>
  <c r="W33" i="40" s="1"/>
  <c r="X33" i="40" s="1"/>
  <c r="AB33" i="40" s="1"/>
  <c r="AD14" i="36"/>
  <c r="AE14" i="36" s="1"/>
  <c r="Y36" i="38"/>
  <c r="AA36" i="38" s="1"/>
  <c r="Y34" i="38"/>
  <c r="AA34" i="38" s="1"/>
  <c r="Z35" i="39"/>
  <c r="X29" i="39"/>
  <c r="M37" i="40"/>
  <c r="T8" i="36"/>
  <c r="T14" i="38"/>
  <c r="T17" i="38" s="1"/>
  <c r="T55" i="38" s="1"/>
  <c r="S15" i="36"/>
  <c r="T12" i="39"/>
  <c r="V12" i="39" s="1"/>
  <c r="U9" i="40"/>
  <c r="AA9" i="40" s="1"/>
  <c r="T13" i="40"/>
  <c r="X39" i="38"/>
  <c r="Y39" i="38" s="1"/>
  <c r="AA39" i="38" s="1"/>
  <c r="AA30" i="40"/>
  <c r="AD30" i="40" s="1"/>
  <c r="AC30" i="40" s="1"/>
  <c r="U30" i="40"/>
  <c r="V30" i="40" s="1"/>
  <c r="W30" i="40" s="1"/>
  <c r="X30" i="40" s="1"/>
  <c r="AB30" i="40" s="1"/>
  <c r="X29" i="38"/>
  <c r="Y29" i="38" s="1"/>
  <c r="AA29" i="38" s="1"/>
  <c r="Y30" i="38"/>
  <c r="AA30" i="38" s="1"/>
  <c r="X19" i="38"/>
  <c r="Z18" i="37"/>
  <c r="R14" i="39"/>
  <c r="R38" i="39" s="1"/>
  <c r="X32" i="39"/>
  <c r="Y25" i="39"/>
  <c r="AA25" i="39" s="1"/>
  <c r="X22" i="38"/>
  <c r="Y22" i="38" s="1"/>
  <c r="AA22" i="38" s="1"/>
  <c r="Z16" i="39"/>
  <c r="Z23" i="39" s="1"/>
  <c r="T36" i="39"/>
  <c r="V16" i="35"/>
  <c r="Y15" i="35" s="1"/>
  <c r="L26" i="39"/>
  <c r="R24" i="39"/>
  <c r="R26" i="39" s="1"/>
  <c r="P24" i="39"/>
  <c r="P26" i="39" s="1"/>
  <c r="P38" i="39" s="1"/>
  <c r="Q13" i="40"/>
  <c r="Y19" i="39"/>
  <c r="AA19" i="39" s="1"/>
  <c r="AD10" i="36"/>
  <c r="AE10" i="36" s="1"/>
  <c r="AE18" i="40"/>
  <c r="AF18" i="40" s="1"/>
  <c r="U26" i="40"/>
  <c r="AA26" i="40" s="1"/>
  <c r="AD26" i="40" s="1"/>
  <c r="AC26" i="40" s="1"/>
  <c r="V26" i="40"/>
  <c r="W26" i="40" s="1"/>
  <c r="X26" i="40" s="1"/>
  <c r="AB26" i="40" s="1"/>
  <c r="Y40" i="38"/>
  <c r="AA40" i="38" s="1"/>
  <c r="N20" i="37"/>
  <c r="U14" i="38"/>
  <c r="W14" i="38" s="1"/>
  <c r="X37" i="38"/>
  <c r="Y37" i="38" s="1"/>
  <c r="AA37" i="38" s="1"/>
  <c r="Y12" i="37"/>
  <c r="X12" i="37" s="1"/>
  <c r="X16" i="38"/>
  <c r="Y16" i="38" s="1"/>
  <c r="AA16" i="38"/>
  <c r="Y8" i="37"/>
  <c r="X8" i="37" s="1"/>
  <c r="Y24" i="38"/>
  <c r="AA24" i="38" s="1"/>
  <c r="T35" i="39"/>
  <c r="X35" i="39" s="1"/>
  <c r="Y35" i="38"/>
  <c r="AA35" i="38" s="1"/>
  <c r="Z27" i="39"/>
  <c r="Q24" i="40"/>
  <c r="T22" i="40"/>
  <c r="Y25" i="38"/>
  <c r="AA25" i="38" s="1"/>
  <c r="U17" i="40"/>
  <c r="V17" i="40" s="1"/>
  <c r="W17" i="40" s="1"/>
  <c r="X17" i="40" s="1"/>
  <c r="AB17" i="40" s="1"/>
  <c r="U8" i="40"/>
  <c r="V8" i="40"/>
  <c r="P11" i="38"/>
  <c r="P55" i="38" s="1"/>
  <c r="R10" i="38"/>
  <c r="T10" i="39"/>
  <c r="V10" i="39" s="1"/>
  <c r="Y17" i="37"/>
  <c r="X17" i="37" s="1"/>
  <c r="X23" i="38"/>
  <c r="Y23" i="38" s="1"/>
  <c r="AA23" i="38" s="1"/>
  <c r="AE16" i="40"/>
  <c r="AF16" i="40" s="1"/>
  <c r="T36" i="40"/>
  <c r="U25" i="40"/>
  <c r="U36" i="40" s="1"/>
  <c r="AE30" i="39"/>
  <c r="AB30" i="39"/>
  <c r="AC30" i="39" s="1"/>
  <c r="AG30" i="39" s="1"/>
  <c r="AF30" i="39"/>
  <c r="AE11" i="36"/>
  <c r="AD11" i="36"/>
  <c r="Y32" i="38"/>
  <c r="AA32" i="38" s="1"/>
  <c r="AL12" i="34"/>
  <c r="AL15" i="34" s="1"/>
  <c r="AB12" i="34"/>
  <c r="AB15" i="34" s="1"/>
  <c r="AC12" i="34"/>
  <c r="AC15" i="34" s="1"/>
  <c r="AJ12" i="34"/>
  <c r="AJ15" i="34" s="1"/>
  <c r="AB13" i="35" l="1"/>
  <c r="AC13" i="35" s="1"/>
  <c r="AF13" i="35" s="1"/>
  <c r="AE13" i="35"/>
  <c r="AB14" i="35"/>
  <c r="AC14" i="35" s="1"/>
  <c r="AF14" i="35" s="1"/>
  <c r="AE14" i="35"/>
  <c r="AH14" i="35" s="1"/>
  <c r="AG14" i="35" s="1"/>
  <c r="AI14" i="35" s="1"/>
  <c r="AK14" i="35" s="1"/>
  <c r="X33" i="39"/>
  <c r="V33" i="39"/>
  <c r="Y33" i="39" s="1"/>
  <c r="AA33" i="39" s="1"/>
  <c r="AF18" i="39"/>
  <c r="AE18" i="39"/>
  <c r="AG18" i="39" s="1"/>
  <c r="AB18" i="39"/>
  <c r="AC18" i="39" s="1"/>
  <c r="AF22" i="39"/>
  <c r="AE22" i="39"/>
  <c r="AB22" i="39"/>
  <c r="AC22" i="39" s="1"/>
  <c r="V31" i="39"/>
  <c r="Y31" i="39" s="1"/>
  <c r="AA31" i="39" s="1"/>
  <c r="X23" i="39"/>
  <c r="Z24" i="39"/>
  <c r="Z26" i="39" s="1"/>
  <c r="AA12" i="40"/>
  <c r="AD12" i="40" s="1"/>
  <c r="AC12" i="40" s="1"/>
  <c r="V17" i="39"/>
  <c r="Y17" i="39" s="1"/>
  <c r="AA17" i="39" s="1"/>
  <c r="V15" i="40"/>
  <c r="W15" i="40" s="1"/>
  <c r="X15" i="40" s="1"/>
  <c r="AB15" i="40" s="1"/>
  <c r="X12" i="39"/>
  <c r="Y12" i="39" s="1"/>
  <c r="AA12" i="39" s="1"/>
  <c r="Y14" i="37"/>
  <c r="X14" i="37" s="1"/>
  <c r="T24" i="39"/>
  <c r="T26" i="39" s="1"/>
  <c r="Z37" i="39"/>
  <c r="L38" i="39"/>
  <c r="Z38" i="39"/>
  <c r="AG34" i="39"/>
  <c r="X13" i="39"/>
  <c r="Y13" i="39" s="1"/>
  <c r="AA13" i="39" s="1"/>
  <c r="AE11" i="35"/>
  <c r="AB33" i="38"/>
  <c r="AC33" i="38"/>
  <c r="AB23" i="38"/>
  <c r="AC23" i="38" s="1"/>
  <c r="AB39" i="38"/>
  <c r="AC39" i="38"/>
  <c r="AB42" i="38"/>
  <c r="AC42" i="38" s="1"/>
  <c r="AF20" i="39"/>
  <c r="AB20" i="39"/>
  <c r="AC20" i="39" s="1"/>
  <c r="AE20" i="39"/>
  <c r="T7" i="37"/>
  <c r="AF31" i="39"/>
  <c r="AB31" i="39"/>
  <c r="AC31" i="39" s="1"/>
  <c r="AE31" i="39"/>
  <c r="AN11" i="34"/>
  <c r="AP11" i="34"/>
  <c r="AO11" i="34" s="1"/>
  <c r="V14" i="39"/>
  <c r="AB37" i="38"/>
  <c r="AC37" i="38" s="1"/>
  <c r="AD15" i="35"/>
  <c r="AD16" i="35" s="1"/>
  <c r="Z15" i="35"/>
  <c r="AA15" i="35" s="1"/>
  <c r="Y16" i="35"/>
  <c r="AB22" i="38"/>
  <c r="AB29" i="38"/>
  <c r="AC29" i="38" s="1"/>
  <c r="AP13" i="34"/>
  <c r="AO13" i="34" s="1"/>
  <c r="AN13" i="34"/>
  <c r="AE26" i="40"/>
  <c r="AF26" i="40" s="1"/>
  <c r="AD9" i="40"/>
  <c r="AB34" i="38"/>
  <c r="AC34" i="38"/>
  <c r="AF16" i="39"/>
  <c r="AB16" i="39"/>
  <c r="AC16" i="39" s="1"/>
  <c r="AE16" i="39"/>
  <c r="AE19" i="40"/>
  <c r="AF19" i="40" s="1"/>
  <c r="AF29" i="39"/>
  <c r="AE29" i="39"/>
  <c r="AB29" i="39"/>
  <c r="AC29" i="39" s="1"/>
  <c r="T37" i="39"/>
  <c r="AE15" i="40"/>
  <c r="AF15" i="40" s="1"/>
  <c r="AD12" i="36"/>
  <c r="AE12" i="36"/>
  <c r="AP14" i="34"/>
  <c r="AO14" i="34" s="1"/>
  <c r="AN14" i="34"/>
  <c r="AF28" i="39"/>
  <c r="AE28" i="39"/>
  <c r="AB28" i="39"/>
  <c r="AC28" i="39" s="1"/>
  <c r="AH13" i="35"/>
  <c r="AG13" i="35" s="1"/>
  <c r="AI13" i="35" s="1"/>
  <c r="AK13" i="35" s="1"/>
  <c r="AD12" i="34"/>
  <c r="AH12" i="34" s="1"/>
  <c r="AF12" i="34"/>
  <c r="AM12" i="34" s="1"/>
  <c r="AM30" i="39"/>
  <c r="AI30" i="39"/>
  <c r="AH30" i="39" s="1"/>
  <c r="V25" i="40"/>
  <c r="Z17" i="37"/>
  <c r="AA17" i="40"/>
  <c r="AD17" i="40" s="1"/>
  <c r="AC17" i="40" s="1"/>
  <c r="AE17" i="40" s="1"/>
  <c r="AF17" i="40" s="1"/>
  <c r="AA14" i="38"/>
  <c r="X14" i="38"/>
  <c r="Y14" i="38" s="1"/>
  <c r="AB14" i="38" s="1"/>
  <c r="V24" i="39"/>
  <c r="V26" i="39" s="1"/>
  <c r="X24" i="39"/>
  <c r="X26" i="39" s="1"/>
  <c r="AM18" i="39"/>
  <c r="AI18" i="39"/>
  <c r="AH18" i="39" s="1"/>
  <c r="AB36" i="38"/>
  <c r="X36" i="39"/>
  <c r="Y7" i="37"/>
  <c r="AD27" i="38"/>
  <c r="AB11" i="39"/>
  <c r="AC11" i="39" s="1"/>
  <c r="AE11" i="39"/>
  <c r="AF11" i="39"/>
  <c r="AC10" i="35"/>
  <c r="V10" i="40"/>
  <c r="W10" i="40" s="1"/>
  <c r="X10" i="40" s="1"/>
  <c r="AB10" i="40" s="1"/>
  <c r="AD41" i="38"/>
  <c r="AH10" i="34"/>
  <c r="AH15" i="34" s="1"/>
  <c r="AD28" i="38"/>
  <c r="V35" i="39"/>
  <c r="Y35" i="39" s="1"/>
  <c r="AA35" i="39" s="1"/>
  <c r="AB32" i="38"/>
  <c r="AC32" i="38"/>
  <c r="AJ30" i="39"/>
  <c r="AK30" i="39"/>
  <c r="AA25" i="40"/>
  <c r="AA8" i="40"/>
  <c r="W8" i="40"/>
  <c r="AB25" i="38"/>
  <c r="AC25" i="38" s="1"/>
  <c r="AA15" i="39"/>
  <c r="U13" i="40"/>
  <c r="V36" i="39"/>
  <c r="Y36" i="39" s="1"/>
  <c r="AA36" i="39" s="1"/>
  <c r="AE12" i="40"/>
  <c r="AF12" i="40" s="1"/>
  <c r="V27" i="39"/>
  <c r="AB19" i="38"/>
  <c r="AC19" i="38"/>
  <c r="AJ12" i="35"/>
  <c r="AD26" i="38"/>
  <c r="X10" i="39"/>
  <c r="Z9" i="37"/>
  <c r="Y9" i="37"/>
  <c r="X9" i="37" s="1"/>
  <c r="AD13" i="36"/>
  <c r="AE13" i="36" s="1"/>
  <c r="V32" i="39"/>
  <c r="Y32" i="39" s="1"/>
  <c r="AA32" i="39" s="1"/>
  <c r="R11" i="38"/>
  <c r="R55" i="38" s="1"/>
  <c r="U10" i="38"/>
  <c r="T24" i="40"/>
  <c r="U22" i="40"/>
  <c r="U24" i="40" s="1"/>
  <c r="AB16" i="38"/>
  <c r="AB40" i="38"/>
  <c r="AC40" i="38" s="1"/>
  <c r="V9" i="40"/>
  <c r="T15" i="36"/>
  <c r="V8" i="36"/>
  <c r="Z15" i="37"/>
  <c r="W12" i="38"/>
  <c r="U17" i="38"/>
  <c r="Z16" i="37"/>
  <c r="T23" i="39"/>
  <c r="Y27" i="39"/>
  <c r="AE31" i="40"/>
  <c r="AF31" i="40"/>
  <c r="W11" i="37"/>
  <c r="S11" i="37"/>
  <c r="T11" i="37" s="1"/>
  <c r="U11" i="37" s="1"/>
  <c r="R11" i="37"/>
  <c r="R47" i="38"/>
  <c r="R48" i="38" s="1"/>
  <c r="T18" i="38"/>
  <c r="AG22" i="39"/>
  <c r="AH10" i="35"/>
  <c r="AB15" i="38"/>
  <c r="V28" i="40"/>
  <c r="W28" i="40" s="1"/>
  <c r="X28" i="40" s="1"/>
  <c r="AB28" i="40" s="1"/>
  <c r="AD38" i="38"/>
  <c r="AM10" i="34"/>
  <c r="Y13" i="37"/>
  <c r="X13" i="37" s="1"/>
  <c r="V21" i="39"/>
  <c r="V23" i="39" s="1"/>
  <c r="AD20" i="38"/>
  <c r="AB19" i="39"/>
  <c r="AC19" i="39" s="1"/>
  <c r="AE19" i="39"/>
  <c r="AF19" i="39"/>
  <c r="AB30" i="38"/>
  <c r="AC30" i="38"/>
  <c r="AE33" i="40"/>
  <c r="AF33" i="40" s="1"/>
  <c r="T21" i="40"/>
  <c r="U14" i="40"/>
  <c r="U21" i="40" s="1"/>
  <c r="AA14" i="40"/>
  <c r="AB21" i="38"/>
  <c r="AC21" i="38"/>
  <c r="AM34" i="39"/>
  <c r="AI34" i="39"/>
  <c r="AH34" i="39" s="1"/>
  <c r="AJ34" i="39" s="1"/>
  <c r="AK34" i="39" s="1"/>
  <c r="AD13" i="38"/>
  <c r="AC13" i="38"/>
  <c r="AJ14" i="35"/>
  <c r="AB24" i="38"/>
  <c r="AC24" i="38"/>
  <c r="Z8" i="37"/>
  <c r="Z12" i="37"/>
  <c r="Q37" i="40"/>
  <c r="AF25" i="39"/>
  <c r="AB25" i="39"/>
  <c r="AC25" i="39" s="1"/>
  <c r="AE25" i="39"/>
  <c r="X27" i="39"/>
  <c r="T38" i="39"/>
  <c r="AE11" i="40"/>
  <c r="AF11" i="40"/>
  <c r="AE29" i="40"/>
  <c r="AF29" i="40"/>
  <c r="AE34" i="40"/>
  <c r="AF34" i="40" s="1"/>
  <c r="AM22" i="39"/>
  <c r="AI22" i="39"/>
  <c r="AH22" i="39" s="1"/>
  <c r="AD31" i="38"/>
  <c r="T14" i="39"/>
  <c r="AB35" i="38"/>
  <c r="AC35" i="38" s="1"/>
  <c r="V9" i="39"/>
  <c r="X9" i="39"/>
  <c r="AE30" i="40"/>
  <c r="AF30" i="40" s="1"/>
  <c r="AE32" i="40"/>
  <c r="AF32" i="40" s="1"/>
  <c r="AB12" i="39" l="1"/>
  <c r="AC12" i="39" s="1"/>
  <c r="AG12" i="39" s="1"/>
  <c r="AE12" i="39"/>
  <c r="AF12" i="39"/>
  <c r="X14" i="39"/>
  <c r="AG28" i="39"/>
  <c r="AA13" i="40"/>
  <c r="T37" i="40"/>
  <c r="AE33" i="39"/>
  <c r="AF33" i="39"/>
  <c r="AB33" i="39"/>
  <c r="AC33" i="39" s="1"/>
  <c r="AF13" i="39"/>
  <c r="AB13" i="39"/>
  <c r="AC13" i="39" s="1"/>
  <c r="AG13" i="39" s="1"/>
  <c r="AE13" i="39"/>
  <c r="X37" i="39"/>
  <c r="Z13" i="37"/>
  <c r="U37" i="40"/>
  <c r="AJ13" i="35"/>
  <c r="AH11" i="35"/>
  <c r="AG11" i="35" s="1"/>
  <c r="AI11" i="35" s="1"/>
  <c r="AK11" i="35" s="1"/>
  <c r="Z14" i="37"/>
  <c r="AB17" i="39"/>
  <c r="AC17" i="39" s="1"/>
  <c r="AF17" i="39"/>
  <c r="AE17" i="39"/>
  <c r="AP12" i="34"/>
  <c r="AO12" i="34" s="1"/>
  <c r="AN12" i="34"/>
  <c r="AB15" i="35"/>
  <c r="AA16" i="35"/>
  <c r="AE15" i="35"/>
  <c r="AF35" i="39"/>
  <c r="AE35" i="39"/>
  <c r="AB35" i="39"/>
  <c r="AC35" i="39" s="1"/>
  <c r="AG35" i="39" s="1"/>
  <c r="AI25" i="39"/>
  <c r="AH25" i="39" s="1"/>
  <c r="AM25" i="39"/>
  <c r="AC15" i="38"/>
  <c r="AD15" i="38" s="1"/>
  <c r="AJ22" i="39"/>
  <c r="AK22" i="39" s="1"/>
  <c r="AA27" i="39"/>
  <c r="Y37" i="39"/>
  <c r="V13" i="40"/>
  <c r="W9" i="40"/>
  <c r="AJ18" i="39"/>
  <c r="AK18" i="39"/>
  <c r="AD8" i="40"/>
  <c r="X7" i="37"/>
  <c r="AQ14" i="34"/>
  <c r="AS14" i="34" s="1"/>
  <c r="AE36" i="39"/>
  <c r="AF36" i="39"/>
  <c r="AB36" i="39"/>
  <c r="AC36" i="39" s="1"/>
  <c r="AD35" i="38"/>
  <c r="AD24" i="38"/>
  <c r="AG10" i="35"/>
  <c r="Y11" i="37"/>
  <c r="X11" i="37" s="1"/>
  <c r="AC16" i="38"/>
  <c r="AD16" i="38" s="1"/>
  <c r="AD25" i="38"/>
  <c r="AD32" i="38"/>
  <c r="AF10" i="35"/>
  <c r="AG11" i="39"/>
  <c r="W20" i="37"/>
  <c r="AM29" i="39"/>
  <c r="AI29" i="39"/>
  <c r="AH29" i="39" s="1"/>
  <c r="AD34" i="38"/>
  <c r="AG31" i="39"/>
  <c r="AD42" i="38"/>
  <c r="AB32" i="39"/>
  <c r="AC32" i="39" s="1"/>
  <c r="AE32" i="39"/>
  <c r="AF32" i="39"/>
  <c r="X38" i="39"/>
  <c r="AD21" i="38"/>
  <c r="AD30" i="38"/>
  <c r="W8" i="36"/>
  <c r="V15" i="36"/>
  <c r="Z8" i="36"/>
  <c r="Y24" i="39"/>
  <c r="Z16" i="35"/>
  <c r="AF15" i="34"/>
  <c r="Y10" i="39"/>
  <c r="AD19" i="38"/>
  <c r="AB15" i="39"/>
  <c r="AF15" i="39"/>
  <c r="AE15" i="39"/>
  <c r="AC14" i="38"/>
  <c r="AD14" i="38" s="1"/>
  <c r="W25" i="40"/>
  <c r="V36" i="40"/>
  <c r="AG16" i="39"/>
  <c r="AD13" i="40"/>
  <c r="AC9" i="40"/>
  <c r="AR13" i="34"/>
  <c r="AD29" i="38"/>
  <c r="AQ11" i="34"/>
  <c r="AS11" i="34"/>
  <c r="AI31" i="39"/>
  <c r="AH31" i="39" s="1"/>
  <c r="AM31" i="39"/>
  <c r="AG20" i="39"/>
  <c r="AI12" i="39"/>
  <c r="AH12" i="39" s="1"/>
  <c r="AJ12" i="39" s="1"/>
  <c r="AK12" i="39" s="1"/>
  <c r="AM12" i="39"/>
  <c r="AD39" i="38"/>
  <c r="Y9" i="39"/>
  <c r="AG25" i="39"/>
  <c r="V14" i="40"/>
  <c r="AI19" i="39"/>
  <c r="AH19" i="39" s="1"/>
  <c r="AM19" i="39"/>
  <c r="AM15" i="34"/>
  <c r="AN10" i="34"/>
  <c r="AP10" i="34"/>
  <c r="AR10" i="34" s="1"/>
  <c r="AF28" i="40"/>
  <c r="AE28" i="40"/>
  <c r="AJ10" i="35"/>
  <c r="V22" i="40"/>
  <c r="V37" i="39"/>
  <c r="V38" i="39" s="1"/>
  <c r="X8" i="40"/>
  <c r="AD15" i="34"/>
  <c r="AM11" i="39"/>
  <c r="AI11" i="39"/>
  <c r="AH11" i="39" s="1"/>
  <c r="Z7" i="37"/>
  <c r="AC36" i="38"/>
  <c r="AD36" i="38" s="1"/>
  <c r="Y21" i="39"/>
  <c r="AR14" i="34"/>
  <c r="AG29" i="39"/>
  <c r="AI16" i="39"/>
  <c r="AH16" i="39" s="1"/>
  <c r="AM16" i="39"/>
  <c r="AQ13" i="34"/>
  <c r="AS13" i="34" s="1"/>
  <c r="AC22" i="38"/>
  <c r="AD22" i="38" s="1"/>
  <c r="AD37" i="38"/>
  <c r="AR11" i="34"/>
  <c r="U7" i="37"/>
  <c r="U20" i="37" s="1"/>
  <c r="T20" i="37"/>
  <c r="AI20" i="39"/>
  <c r="AH20" i="39" s="1"/>
  <c r="AM20" i="39"/>
  <c r="AD33" i="38"/>
  <c r="AD14" i="40"/>
  <c r="AA21" i="40"/>
  <c r="W17" i="38"/>
  <c r="X12" i="38"/>
  <c r="AA12" i="38"/>
  <c r="AA17" i="38" s="1"/>
  <c r="AD40" i="38"/>
  <c r="W10" i="38"/>
  <c r="U11" i="38"/>
  <c r="U55" i="38" s="1"/>
  <c r="AE10" i="40"/>
  <c r="AF10" i="40" s="1"/>
  <c r="AM28" i="39"/>
  <c r="AI28" i="39"/>
  <c r="AH28" i="39" s="1"/>
  <c r="AJ28" i="39" s="1"/>
  <c r="AK28" i="39" s="1"/>
  <c r="S20" i="37"/>
  <c r="AD23" i="38"/>
  <c r="AG19" i="39"/>
  <c r="W18" i="38"/>
  <c r="W47" i="38" s="1"/>
  <c r="T47" i="38"/>
  <c r="T48" i="38" s="1"/>
  <c r="U18" i="38"/>
  <c r="AA22" i="40"/>
  <c r="AA36" i="40"/>
  <c r="AD25" i="40"/>
  <c r="AR15" i="34" l="1"/>
  <c r="Y20" i="37"/>
  <c r="AM13" i="39"/>
  <c r="AI13" i="39"/>
  <c r="AH13" i="39" s="1"/>
  <c r="AJ13" i="39" s="1"/>
  <c r="AK13" i="39" s="1"/>
  <c r="Z11" i="37"/>
  <c r="AR12" i="34"/>
  <c r="AM17" i="39"/>
  <c r="AI17" i="39"/>
  <c r="AH17" i="39" s="1"/>
  <c r="AJ11" i="35"/>
  <c r="AG33" i="39"/>
  <c r="Z20" i="37"/>
  <c r="AG17" i="39"/>
  <c r="AI33" i="39"/>
  <c r="AH33" i="39" s="1"/>
  <c r="AM33" i="39"/>
  <c r="AD21" i="40"/>
  <c r="AC14" i="40"/>
  <c r="AJ25" i="39"/>
  <c r="AK25" i="39" s="1"/>
  <c r="AI10" i="35"/>
  <c r="AI16" i="35" s="1"/>
  <c r="AM36" i="39"/>
  <c r="AI36" i="39"/>
  <c r="AH36" i="39" s="1"/>
  <c r="AC8" i="40"/>
  <c r="W13" i="40"/>
  <c r="X9" i="40"/>
  <c r="AM35" i="39"/>
  <c r="AI35" i="39"/>
  <c r="AH35" i="39" s="1"/>
  <c r="AD22" i="40"/>
  <c r="AA24" i="40"/>
  <c r="AA37" i="40" s="1"/>
  <c r="X17" i="38"/>
  <c r="Y12" i="38"/>
  <c r="AJ29" i="39"/>
  <c r="AK29" i="39" s="1"/>
  <c r="AB8" i="40"/>
  <c r="AP15" i="34"/>
  <c r="AO10" i="34"/>
  <c r="AQ10" i="34" s="1"/>
  <c r="AA9" i="39"/>
  <c r="AC15" i="39"/>
  <c r="X8" i="36"/>
  <c r="W15" i="36"/>
  <c r="AM32" i="39"/>
  <c r="AI32" i="39"/>
  <c r="AH32" i="39" s="1"/>
  <c r="AJ31" i="39"/>
  <c r="AK31" i="39" s="1"/>
  <c r="AH15" i="35"/>
  <c r="AJ15" i="35" s="1"/>
  <c r="AJ16" i="35" s="1"/>
  <c r="AE16" i="35"/>
  <c r="AQ12" i="34"/>
  <c r="AS12" i="34"/>
  <c r="X18" i="38"/>
  <c r="X47" i="38" s="1"/>
  <c r="U47" i="38"/>
  <c r="U48" i="38" s="1"/>
  <c r="AJ19" i="39"/>
  <c r="AK19" i="39" s="1"/>
  <c r="W11" i="38"/>
  <c r="W55" i="38" s="1"/>
  <c r="AA10" i="38"/>
  <c r="AA11" i="38" s="1"/>
  <c r="AA55" i="38" s="1"/>
  <c r="X10" i="38"/>
  <c r="W48" i="38"/>
  <c r="AN15" i="34"/>
  <c r="AJ20" i="39"/>
  <c r="AK20" i="39" s="1"/>
  <c r="AA24" i="39"/>
  <c r="Y26" i="39"/>
  <c r="AJ11" i="39"/>
  <c r="AK11" i="39" s="1"/>
  <c r="AJ35" i="39"/>
  <c r="AK35" i="39"/>
  <c r="AD36" i="40"/>
  <c r="AC25" i="40"/>
  <c r="V18" i="38"/>
  <c r="AA21" i="39"/>
  <c r="Y23" i="39"/>
  <c r="V21" i="40"/>
  <c r="W14" i="40"/>
  <c r="AJ16" i="39"/>
  <c r="AK16" i="39" s="1"/>
  <c r="W36" i="40"/>
  <c r="X25" i="40"/>
  <c r="AI15" i="39"/>
  <c r="AM15" i="39"/>
  <c r="Y14" i="39"/>
  <c r="AA10" i="39"/>
  <c r="AC8" i="36"/>
  <c r="AC15" i="36" s="1"/>
  <c r="Z15" i="36"/>
  <c r="AG32" i="39"/>
  <c r="AG36" i="39"/>
  <c r="AF27" i="39"/>
  <c r="AE27" i="39"/>
  <c r="AE37" i="39" s="1"/>
  <c r="AA37" i="39"/>
  <c r="AB27" i="39"/>
  <c r="AC15" i="35"/>
  <c r="AB16" i="35"/>
  <c r="W22" i="40"/>
  <c r="V24" i="40"/>
  <c r="Y38" i="39" l="1"/>
  <c r="AJ33" i="39"/>
  <c r="AK33" i="39"/>
  <c r="V37" i="40"/>
  <c r="AJ17" i="39"/>
  <c r="AK17" i="39" s="1"/>
  <c r="AQ15" i="34"/>
  <c r="AS10" i="34"/>
  <c r="AS15" i="34" s="1"/>
  <c r="AB37" i="39"/>
  <c r="AC27" i="39"/>
  <c r="AJ36" i="39"/>
  <c r="AK36" i="39"/>
  <c r="AE21" i="39"/>
  <c r="AE23" i="39" s="1"/>
  <c r="AB21" i="39"/>
  <c r="AF21" i="39"/>
  <c r="AA23" i="39"/>
  <c r="X15" i="36"/>
  <c r="AA8" i="36"/>
  <c r="W24" i="40"/>
  <c r="X22" i="40"/>
  <c r="AJ32" i="39"/>
  <c r="AK32" i="39" s="1"/>
  <c r="X36" i="40"/>
  <c r="AB25" i="40"/>
  <c r="Y18" i="38"/>
  <c r="V47" i="38"/>
  <c r="V48" i="38" s="1"/>
  <c r="AB24" i="39"/>
  <c r="AA26" i="39"/>
  <c r="AE24" i="39"/>
  <c r="AE26" i="39" s="1"/>
  <c r="AF24" i="39"/>
  <c r="AG15" i="35"/>
  <c r="AH16" i="35"/>
  <c r="AF15" i="35"/>
  <c r="AC16" i="35"/>
  <c r="AM27" i="39"/>
  <c r="AF37" i="39"/>
  <c r="AM37" i="39" s="1"/>
  <c r="AI27" i="39"/>
  <c r="AH15" i="39"/>
  <c r="AF9" i="39"/>
  <c r="AE9" i="39"/>
  <c r="AB9" i="39"/>
  <c r="AE8" i="40"/>
  <c r="AF8" i="40"/>
  <c r="AB12" i="38"/>
  <c r="Y17" i="38"/>
  <c r="AK10" i="35"/>
  <c r="AK16" i="35" s="1"/>
  <c r="AE10" i="39"/>
  <c r="AE14" i="39" s="1"/>
  <c r="AA14" i="39"/>
  <c r="AA38" i="39" s="1"/>
  <c r="AF10" i="39"/>
  <c r="AB10" i="39"/>
  <c r="X48" i="38"/>
  <c r="W21" i="40"/>
  <c r="W37" i="40" s="1"/>
  <c r="X14" i="40"/>
  <c r="AB9" i="40"/>
  <c r="X13" i="40"/>
  <c r="Y10" i="38"/>
  <c r="X11" i="38"/>
  <c r="X55" i="38" s="1"/>
  <c r="AG15" i="39"/>
  <c r="AD24" i="40"/>
  <c r="AD37" i="40" s="1"/>
  <c r="AC22" i="40"/>
  <c r="X21" i="40" l="1"/>
  <c r="AB14" i="40"/>
  <c r="AI10" i="39"/>
  <c r="AF14" i="39"/>
  <c r="AM14" i="39" s="1"/>
  <c r="AM10" i="39"/>
  <c r="AI9" i="39"/>
  <c r="AM9" i="39"/>
  <c r="AE25" i="40"/>
  <c r="AE36" i="40" s="1"/>
  <c r="AB36" i="40"/>
  <c r="AB22" i="40"/>
  <c r="X24" i="40"/>
  <c r="AB10" i="38"/>
  <c r="Y11" i="38"/>
  <c r="Y55" i="38" s="1"/>
  <c r="AB17" i="38"/>
  <c r="AC12" i="38"/>
  <c r="AC17" i="38" s="1"/>
  <c r="AC9" i="39"/>
  <c r="AB26" i="39"/>
  <c r="AC24" i="39"/>
  <c r="AI21" i="39"/>
  <c r="AM21" i="39"/>
  <c r="AF23" i="39"/>
  <c r="AM23" i="39" s="1"/>
  <c r="X37" i="40"/>
  <c r="AF26" i="39"/>
  <c r="AM26" i="39" s="1"/>
  <c r="AM24" i="39"/>
  <c r="AI24" i="39"/>
  <c r="AD8" i="36"/>
  <c r="AD15" i="36" s="1"/>
  <c r="AA15" i="36"/>
  <c r="AC21" i="39"/>
  <c r="AB23" i="39"/>
  <c r="AC37" i="39"/>
  <c r="AG27" i="39"/>
  <c r="AK15" i="39"/>
  <c r="AK23" i="39" s="1"/>
  <c r="AJ15" i="39"/>
  <c r="AJ23" i="39" s="1"/>
  <c r="AE9" i="40"/>
  <c r="AE13" i="40" s="1"/>
  <c r="AB13" i="40"/>
  <c r="AB14" i="39"/>
  <c r="AB38" i="39" s="1"/>
  <c r="AC10" i="39"/>
  <c r="AE38" i="39"/>
  <c r="AI37" i="39"/>
  <c r="AH27" i="39"/>
  <c r="AI15" i="35"/>
  <c r="AK15" i="35" s="1"/>
  <c r="AF16" i="35"/>
  <c r="Y47" i="38"/>
  <c r="Y48" i="38" s="1"/>
  <c r="AA18" i="38"/>
  <c r="AF38" i="39" l="1"/>
  <c r="AM38" i="39" s="1"/>
  <c r="AE8" i="36"/>
  <c r="AE15" i="36" s="1"/>
  <c r="AB18" i="38"/>
  <c r="AC18" i="38"/>
  <c r="AC47" i="38" s="1"/>
  <c r="AC48" i="38" s="1"/>
  <c r="AA47" i="38"/>
  <c r="AA48" i="38" s="1"/>
  <c r="AG21" i="39"/>
  <c r="AC23" i="39"/>
  <c r="AH24" i="39"/>
  <c r="AI26" i="39"/>
  <c r="AG24" i="39"/>
  <c r="AC26" i="39"/>
  <c r="AB11" i="38"/>
  <c r="AB55" i="38" s="1"/>
  <c r="AC10" i="38"/>
  <c r="AC11" i="38" s="1"/>
  <c r="AC55" i="38" s="1"/>
  <c r="AI14" i="39"/>
  <c r="AH10" i="39"/>
  <c r="AG10" i="39"/>
  <c r="AC14" i="39"/>
  <c r="AJ27" i="39"/>
  <c r="AJ37" i="39" s="1"/>
  <c r="AG37" i="39"/>
  <c r="AD12" i="38"/>
  <c r="AD17" i="38" s="1"/>
  <c r="AB21" i="40"/>
  <c r="AE14" i="40"/>
  <c r="AE21" i="40" s="1"/>
  <c r="AF14" i="40"/>
  <c r="AF21" i="40" s="1"/>
  <c r="AC38" i="39"/>
  <c r="AG9" i="39"/>
  <c r="AB24" i="40"/>
  <c r="AE22" i="40"/>
  <c r="AE24" i="40" s="1"/>
  <c r="AF9" i="40"/>
  <c r="AF13" i="40" s="1"/>
  <c r="AH21" i="39"/>
  <c r="AI23" i="39"/>
  <c r="AF25" i="40"/>
  <c r="AF36" i="40" s="1"/>
  <c r="AH9" i="39"/>
  <c r="AI38" i="39" l="1"/>
  <c r="AB37" i="40"/>
  <c r="AJ9" i="39"/>
  <c r="AK9" i="39"/>
  <c r="AF22" i="40"/>
  <c r="AF24" i="40" s="1"/>
  <c r="AG14" i="39"/>
  <c r="AJ10" i="39"/>
  <c r="AJ14" i="39" s="1"/>
  <c r="AD10" i="38"/>
  <c r="AD11" i="38" s="1"/>
  <c r="AD55" i="38" s="1"/>
  <c r="AG26" i="39"/>
  <c r="AJ24" i="39"/>
  <c r="AJ26" i="39" s="1"/>
  <c r="AJ21" i="39"/>
  <c r="AK21" i="39" s="1"/>
  <c r="AG23" i="39"/>
  <c r="AB47" i="38"/>
  <c r="AB48" i="38" s="1"/>
  <c r="AD18" i="38"/>
  <c r="AD47" i="38" s="1"/>
  <c r="AD48" i="38" s="1"/>
  <c r="AF37" i="40"/>
  <c r="AE37" i="40"/>
  <c r="AK27" i="39"/>
  <c r="AK37" i="39" s="1"/>
  <c r="AK24" i="39" l="1"/>
  <c r="AK26" i="39" s="1"/>
  <c r="AG38" i="39"/>
  <c r="AJ38" i="39"/>
  <c r="AK10" i="39"/>
  <c r="AK14" i="39" s="1"/>
  <c r="AK38" i="39" s="1"/>
  <c r="S44" i="23" l="1"/>
  <c r="P44" i="23"/>
  <c r="M44" i="23"/>
  <c r="S43" i="23"/>
  <c r="S45" i="23" s="1"/>
  <c r="P43" i="23"/>
  <c r="M43" i="23"/>
  <c r="S41" i="23"/>
  <c r="P41" i="23"/>
  <c r="M41" i="23"/>
  <c r="S40" i="23"/>
  <c r="P40" i="23"/>
  <c r="M40" i="23"/>
  <c r="M42" i="23" s="1"/>
  <c r="S36" i="23"/>
  <c r="P36" i="23"/>
  <c r="M36" i="23"/>
  <c r="S35" i="23"/>
  <c r="P35" i="23"/>
  <c r="P37" i="23" s="1"/>
  <c r="M35" i="23"/>
  <c r="S33" i="23"/>
  <c r="P33" i="23"/>
  <c r="M33" i="23"/>
  <c r="S32" i="23"/>
  <c r="P32" i="23"/>
  <c r="M32" i="23"/>
  <c r="S26" i="23"/>
  <c r="P26" i="23"/>
  <c r="M26" i="23"/>
  <c r="S25" i="23"/>
  <c r="S27" i="23" s="1"/>
  <c r="P25" i="23"/>
  <c r="P27" i="23" s="1"/>
  <c r="M25" i="23"/>
  <c r="M27" i="23" s="1"/>
  <c r="S23" i="23"/>
  <c r="P23" i="23"/>
  <c r="M23" i="23"/>
  <c r="S22" i="23"/>
  <c r="S24" i="23" s="1"/>
  <c r="P22" i="23"/>
  <c r="M22" i="23"/>
  <c r="S18" i="23"/>
  <c r="P18" i="23"/>
  <c r="M18" i="23"/>
  <c r="S17" i="23"/>
  <c r="S19" i="23" s="1"/>
  <c r="P17" i="23"/>
  <c r="M17" i="23"/>
  <c r="S15" i="23"/>
  <c r="P15" i="23"/>
  <c r="M15" i="23"/>
  <c r="S14" i="23"/>
  <c r="S16" i="23" s="1"/>
  <c r="P14" i="23"/>
  <c r="M14" i="23"/>
  <c r="M16" i="23" s="1"/>
  <c r="P16" i="23" l="1"/>
  <c r="P24" i="23"/>
  <c r="P42" i="23"/>
  <c r="S28" i="23"/>
  <c r="S34" i="23"/>
  <c r="M37" i="23"/>
  <c r="S42" i="23"/>
  <c r="S46" i="23" s="1"/>
  <c r="S20" i="23"/>
  <c r="S29" i="23" s="1"/>
  <c r="P28" i="23"/>
  <c r="P19" i="23"/>
  <c r="P34" i="23"/>
  <c r="P38" i="23" s="1"/>
  <c r="S37" i="23"/>
  <c r="S38" i="23" s="1"/>
  <c r="S47" i="23" s="1"/>
  <c r="M45" i="23"/>
  <c r="M46" i="23" s="1"/>
  <c r="M19" i="23"/>
  <c r="M20" i="23" s="1"/>
  <c r="M29" i="23" s="1"/>
  <c r="M24" i="23"/>
  <c r="M28" i="23" s="1"/>
  <c r="M34" i="23"/>
  <c r="M38" i="23" s="1"/>
  <c r="P45" i="23"/>
  <c r="P46" i="23" s="1"/>
  <c r="P20" i="23"/>
  <c r="P29" i="23" s="1"/>
  <c r="S44" i="6"/>
  <c r="P44" i="6"/>
  <c r="M44" i="6"/>
  <c r="S43" i="6"/>
  <c r="P43" i="6"/>
  <c r="M43" i="6"/>
  <c r="S41" i="6"/>
  <c r="P41" i="6"/>
  <c r="M41" i="6"/>
  <c r="S40" i="6"/>
  <c r="P40" i="6"/>
  <c r="P42" i="6" s="1"/>
  <c r="M40" i="6"/>
  <c r="S36" i="6"/>
  <c r="P36" i="6"/>
  <c r="M36" i="6"/>
  <c r="S35" i="6"/>
  <c r="P35" i="6"/>
  <c r="M35" i="6"/>
  <c r="S33" i="6"/>
  <c r="P33" i="6"/>
  <c r="M33" i="6"/>
  <c r="S32" i="6"/>
  <c r="P32" i="6"/>
  <c r="P34" i="6" s="1"/>
  <c r="M32" i="6"/>
  <c r="P47" i="23" l="1"/>
  <c r="P37" i="6"/>
  <c r="M42" i="6"/>
  <c r="S45" i="6"/>
  <c r="M37" i="6"/>
  <c r="S42" i="6"/>
  <c r="M47" i="23"/>
  <c r="M48" i="23" s="1"/>
  <c r="S48" i="23"/>
  <c r="M34" i="6"/>
  <c r="M38" i="6"/>
  <c r="S46" i="6"/>
  <c r="S37" i="6"/>
  <c r="M45" i="6"/>
  <c r="M46" i="6" s="1"/>
  <c r="S34" i="6"/>
  <c r="P45" i="6"/>
  <c r="P46" i="6" s="1"/>
  <c r="P48" i="23"/>
  <c r="P38" i="6"/>
  <c r="S26" i="6"/>
  <c r="P26" i="6"/>
  <c r="M26" i="6"/>
  <c r="S25" i="6"/>
  <c r="P25" i="6"/>
  <c r="M25" i="6"/>
  <c r="S23" i="6"/>
  <c r="P23" i="6"/>
  <c r="M23" i="6"/>
  <c r="S22" i="6"/>
  <c r="P22" i="6"/>
  <c r="M22" i="6"/>
  <c r="S17" i="6"/>
  <c r="P17" i="6"/>
  <c r="S14" i="6"/>
  <c r="P14" i="6"/>
  <c r="M17" i="6"/>
  <c r="M14" i="6"/>
  <c r="S18" i="6"/>
  <c r="S15" i="6"/>
  <c r="P18" i="6"/>
  <c r="P15" i="6"/>
  <c r="M18" i="6"/>
  <c r="M15" i="6"/>
  <c r="M16" i="6" l="1"/>
  <c r="M24" i="6"/>
  <c r="S27" i="6"/>
  <c r="M47" i="6"/>
  <c r="P27" i="6"/>
  <c r="P47" i="6"/>
  <c r="S38" i="6"/>
  <c r="S47" i="6" s="1"/>
  <c r="S24" i="6"/>
  <c r="S28" i="6" s="1"/>
  <c r="S19" i="6"/>
  <c r="M27" i="6"/>
  <c r="M19" i="6"/>
  <c r="M20" i="6" s="1"/>
  <c r="M29" i="6" s="1"/>
  <c r="M48" i="6" s="1"/>
  <c r="P16" i="6"/>
  <c r="P19" i="6"/>
  <c r="M28" i="6"/>
  <c r="S16" i="6"/>
  <c r="S20" i="6" s="1"/>
  <c r="P24" i="6"/>
  <c r="P28" i="6" s="1"/>
  <c r="S29" i="6" l="1"/>
  <c r="S48" i="6" s="1"/>
  <c r="P20" i="6"/>
  <c r="P29" i="6" s="1"/>
  <c r="P48" i="6" s="1"/>
  <c r="V12" i="16" l="1"/>
  <c r="X12" i="16" s="1"/>
  <c r="S12" i="16" l="1"/>
  <c r="P12" i="16" l="1"/>
  <c r="U12" i="16"/>
  <c r="R12" i="16" l="1"/>
  <c r="M12" i="16"/>
  <c r="O12" i="16" l="1"/>
  <c r="J12" i="16"/>
  <c r="L12" i="16" s="1"/>
</calcChain>
</file>

<file path=xl/comments1.xml><?xml version="1.0" encoding="utf-8"?>
<comments xmlns="http://schemas.openxmlformats.org/spreadsheetml/2006/main">
  <authors>
    <author>Автор</author>
  </authors>
  <commentList>
    <comment ref="AD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без ночных и праздничных
</t>
        </r>
      </text>
    </comment>
    <comment ref="AI8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Итого*%</t>
        </r>
      </text>
    </comment>
    <comment ref="AK8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Итого+отчисления</t>
        </r>
      </text>
    </comment>
    <comment ref="J9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Оклад*проценты
</t>
        </r>
      </text>
    </comment>
    <comment ref="L9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оклад/рабочее время в часах(из производственного календаря)*отработанные за месец ночные часы*40%</t>
        </r>
      </text>
    </comment>
    <comment ref="N9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оклад/рабочее время в часах(из производственного календаря)*отработанные за месец ночные часы*40%</t>
        </r>
      </text>
    </comment>
    <comment ref="O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90% включает за классность, ненормированый р.д., мойка машин</t>
        </r>
      </text>
    </comment>
    <comment ref="AH9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Итого*%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T6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оклад+выслуга+персон.надб.+ночные+тек.премия+РК+СН</t>
        </r>
      </text>
    </comment>
    <comment ref="AE6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Итого+отчисления</t>
        </r>
      </text>
    </comment>
    <comment ref="I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Оклад*проценты
</t>
        </r>
      </text>
    </comment>
    <comment ref="K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оклад/рабочее время в часах(из производственного календаря)*отработанные за месец ночные часы*40%</t>
        </r>
      </text>
    </comment>
    <comment ref="M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оклад/рабочее время в часах(из производственного календаря)*отработанные за месец ночные часы*40%</t>
        </r>
      </text>
    </comment>
    <comment ref="O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оклад+персон.надбавка+выслуга лет+ночные*%</t>
        </r>
      </text>
    </comment>
    <comment ref="Q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оклад+персон.надбавка+выслуга лет+ночные*70%+Тек.премия*70%
</t>
        </r>
      </text>
    </comment>
    <comment ref="S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(оклад +персон.надб.+выслуга+ночные)*50%+тек.премия*50%</t>
        </r>
      </text>
    </comment>
    <comment ref="AC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Итого*%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группировать одинаковые должности в одну строку</t>
        </r>
      </text>
    </comment>
  </commentList>
</comments>
</file>

<file path=xl/sharedStrings.xml><?xml version="1.0" encoding="utf-8"?>
<sst xmlns="http://schemas.openxmlformats.org/spreadsheetml/2006/main" count="1539" uniqueCount="1013">
  <si>
    <t>РзПрз</t>
  </si>
  <si>
    <t>ЦС</t>
  </si>
  <si>
    <t>ВР</t>
  </si>
  <si>
    <t>ТС</t>
  </si>
  <si>
    <t>КОСГУ</t>
  </si>
  <si>
    <t>СубКОСГУ</t>
  </si>
  <si>
    <t>объемный пок-ль</t>
  </si>
  <si>
    <t xml:space="preserve">Коды бюджетной классификации </t>
  </si>
  <si>
    <t>Наименование СубКОСГУ</t>
  </si>
  <si>
    <t>ИФ</t>
  </si>
  <si>
    <t>и т.д.</t>
  </si>
  <si>
    <t>Учреждение 1</t>
  </si>
  <si>
    <t>Учреждение 2</t>
  </si>
  <si>
    <t>сумма, руб.</t>
  </si>
  <si>
    <t>Руководитель__________________________________(Ф.И.О.)</t>
  </si>
  <si>
    <t>Исполнитель (Ф.И.О.), тел.</t>
  </si>
  <si>
    <t>Проезд в ученический отпуск</t>
  </si>
  <si>
    <t>Оплата суточных при командировках</t>
  </si>
  <si>
    <t>Оплата суточных при повышении квалификации</t>
  </si>
  <si>
    <t>Начисления на оплату труда</t>
  </si>
  <si>
    <t>ед.изм.</t>
  </si>
  <si>
    <t>Услуги сотовой связи</t>
  </si>
  <si>
    <t>Услуги "Интернет"</t>
  </si>
  <si>
    <t>Услуги почтовой связи</t>
  </si>
  <si>
    <t>Прочие услуги связи</t>
  </si>
  <si>
    <t>Оплата расходов за наем транспорта (ежемесячно в течение года)</t>
  </si>
  <si>
    <t>Оплата проезда в командировки</t>
  </si>
  <si>
    <t>Оплата проезда на курсы повышения квалификации</t>
  </si>
  <si>
    <t>Оплата потребления тепловой энергии</t>
  </si>
  <si>
    <t>Оплата потребления электрической энергии</t>
  </si>
  <si>
    <t xml:space="preserve"> - оплата горячего водоснабжения</t>
  </si>
  <si>
    <t xml:space="preserve"> - оплата холодного водоснабжения</t>
  </si>
  <si>
    <t>Оплата водоотведения</t>
  </si>
  <si>
    <t xml:space="preserve"> Расходы по содержанию помещений (домовладение)</t>
  </si>
  <si>
    <t>Зимнее содержание дорог</t>
  </si>
  <si>
    <t>Тех. обслуживание электрооборудования</t>
  </si>
  <si>
    <t>Тех. обслуживание сантехоборудования</t>
  </si>
  <si>
    <t>Тех. обслуживание сантехоборудования (материалы)</t>
  </si>
  <si>
    <t>Тех. обслуживание наружных инженерных сетей</t>
  </si>
  <si>
    <t>Тех. обслуживание узлов учета тепла, ГВС и ХВС</t>
  </si>
  <si>
    <t>Дератизация и дезинсекция</t>
  </si>
  <si>
    <t>Расходы по оплате договоров на пожарную сигнализацию</t>
  </si>
  <si>
    <t>Чистка кровли от снега</t>
  </si>
  <si>
    <t>Поверка приборов учета</t>
  </si>
  <si>
    <t>Замеры сопротивления</t>
  </si>
  <si>
    <t>Утилизация ртутных ламп</t>
  </si>
  <si>
    <t>Тех. обслуживание огнетушителей</t>
  </si>
  <si>
    <t>Тех. обслуживание  оргтехники</t>
  </si>
  <si>
    <t>Расходы по оплате договоров на охрану посредством КТС</t>
  </si>
  <si>
    <t>Расходы по оплате договоров на охрану посредством ПЦН</t>
  </si>
  <si>
    <t>Услуги ЦГСЭН</t>
  </si>
  <si>
    <t>Сопровождение компьютерных программ</t>
  </si>
  <si>
    <t>Приобретение лицензионных компьютерных программ и баз данных ЭВМ</t>
  </si>
  <si>
    <t>Оплата проживания в командировках</t>
  </si>
  <si>
    <t>Оплата проживания при повышении квалификации</t>
  </si>
  <si>
    <t>Оплата курсов повышения квалификации</t>
  </si>
  <si>
    <t>Расходы на обязательные медосмотры отдельных категорий работников</t>
  </si>
  <si>
    <t>Подписка</t>
  </si>
  <si>
    <t>Налоги и сборы</t>
  </si>
  <si>
    <t xml:space="preserve">Различного рода платежи, сборы, государственные пошлины, лицензии </t>
  </si>
  <si>
    <t>Горючие материалы (бензин, мазут и т.п.)</t>
  </si>
  <si>
    <t>Смазочные материалы (масло, тосол, автол и т.п.)</t>
  </si>
  <si>
    <t>Запасные части к автотранспорту</t>
  </si>
  <si>
    <t>Канцелярские принадлежности</t>
  </si>
  <si>
    <t>Хозяйственные товары</t>
  </si>
  <si>
    <t>Чистящие и моющие средства</t>
  </si>
  <si>
    <t>Оплата труда</t>
  </si>
  <si>
    <t>Учреждение 3</t>
  </si>
  <si>
    <t>Направление СБП</t>
  </si>
  <si>
    <t xml:space="preserve">   Глава города</t>
  </si>
  <si>
    <t xml:space="preserve">   Руководство (заместители главы города и пресс-секретарь)</t>
  </si>
  <si>
    <t xml:space="preserve">   Управление по ВБ, ГО и ЧС</t>
  </si>
  <si>
    <t xml:space="preserve">   Контрольно-правовое управление </t>
  </si>
  <si>
    <t xml:space="preserve">   Специалист-эксперт по мобилизационной работе</t>
  </si>
  <si>
    <t xml:space="preserve">   МУ "ЦБЭО"</t>
  </si>
  <si>
    <t xml:space="preserve">   Комитет финансов</t>
  </si>
  <si>
    <t xml:space="preserve">   Управление жилищно-коммунального хозяйства</t>
  </si>
  <si>
    <t xml:space="preserve">   МУ "Управление капитального строительства"</t>
  </si>
  <si>
    <t xml:space="preserve">   Административная комиссия</t>
  </si>
  <si>
    <t xml:space="preserve">   Управление по кадрам и делопроизводству</t>
  </si>
  <si>
    <t xml:space="preserve">   Отдел ЗАГС</t>
  </si>
  <si>
    <t xml:space="preserve">   Архивный отдел</t>
  </si>
  <si>
    <t xml:space="preserve">   Отдел материально технического обеспечения</t>
  </si>
  <si>
    <t xml:space="preserve">   Отдел информатизации</t>
  </si>
  <si>
    <t xml:space="preserve">   МКУ "Управление материально-технического обеспечения"</t>
  </si>
  <si>
    <t xml:space="preserve">   Отдел муниципального заказа</t>
  </si>
  <si>
    <t xml:space="preserve">   Управление по социальным вопросам</t>
  </si>
  <si>
    <t xml:space="preserve">   Управление образования</t>
  </si>
  <si>
    <t xml:space="preserve">   Комиссия по делам несовершеннолетних</t>
  </si>
  <si>
    <t xml:space="preserve">   Отдел по осуществлению опеки и попечительства</t>
  </si>
  <si>
    <t xml:space="preserve">Код направления субъекта бюджетного планирования  </t>
  </si>
  <si>
    <t>Код</t>
  </si>
  <si>
    <t>Наименование субъекта бюджетного планирования</t>
  </si>
  <si>
    <t>ОПЛАТА ТРУДА И НАЧИСЛЕНИЯ НА ОПЛАТУ ТРУДА</t>
  </si>
  <si>
    <t>КОММУНАЛЬНЫЕ УСЛУГИ И УСЛУГИ ПО СОДЕРЖАНИЮ ЗДАНИЙ</t>
  </si>
  <si>
    <t>Услуги связи</t>
  </si>
  <si>
    <t>Услуги местной (абонентская)  связи</t>
  </si>
  <si>
    <t>Услуги междугородней связи</t>
  </si>
  <si>
    <t>Приложить расшифровку с обоснованием стоимости и объема</t>
  </si>
  <si>
    <t>Коммунальные услуги</t>
  </si>
  <si>
    <t>Услуги по содержанию имущества</t>
  </si>
  <si>
    <t>Тех. обслуживание электрооборудования (материалы)</t>
  </si>
  <si>
    <t>Тех. обслуживание ЦТП</t>
  </si>
  <si>
    <t>Техобслуживание и ремонт вентиляции</t>
  </si>
  <si>
    <t>Услуги по содержанию оргтехники</t>
  </si>
  <si>
    <t>Заправка картриджей</t>
  </si>
  <si>
    <t>Услуги по разработке и созданию сайта</t>
  </si>
  <si>
    <t>Услуги по содержанию оборудования</t>
  </si>
  <si>
    <t>Запасные части к оборудованию</t>
  </si>
  <si>
    <t>РАСХОДЫ НА ПРИОБЕТЕНИЕ АВТОТРАНСПОРТНЫХ УСЛУГ И СОДЕРЖАНИЕ АВТОТРАНСПОРТА</t>
  </si>
  <si>
    <t>Приобретение транспортных  услуг</t>
  </si>
  <si>
    <t>Оплата расходов за наем транспорта (по разовым заявкам)</t>
  </si>
  <si>
    <t>Оплата горюче - смазочных материалов</t>
  </si>
  <si>
    <t>Оплата агентского вознаграждения за приобретение ГСМ</t>
  </si>
  <si>
    <t>Прочие расходы на автотранспорт</t>
  </si>
  <si>
    <t xml:space="preserve">Тех. осмотры, тех. обслуживание и ремонт автотранспорта </t>
  </si>
  <si>
    <t>Обязательное страхование гражданской ответственности владельцев транспортных средств</t>
  </si>
  <si>
    <t>Приобретение аптечек для оснащения автомобилей</t>
  </si>
  <si>
    <t>ПРИОБРЕТЕНИЕ МАТЕРИАЛЬНЫХ ЗАПАСОВ</t>
  </si>
  <si>
    <t>Медикаменты</t>
  </si>
  <si>
    <t>Прочие медикаменты</t>
  </si>
  <si>
    <t>Быстроизнашивающийся мягкий инвентарь</t>
  </si>
  <si>
    <t>Одежда и обувь</t>
  </si>
  <si>
    <t>Прочий мягкий и быстроизнашивающийся мягкий инвентарь</t>
  </si>
  <si>
    <t>Прочие расходные материалы и предметы снабжения</t>
  </si>
  <si>
    <t>Малоценная мебель, инвентарь, инструменты и т.п.</t>
  </si>
  <si>
    <t>Химические реагенты для водоподготовки бассейна</t>
  </si>
  <si>
    <t>ПРОЧИЕ РАСХОДЫ</t>
  </si>
  <si>
    <t>Командировки и служебные разъезды</t>
  </si>
  <si>
    <t>Курсы повышения квалификации, семинары</t>
  </si>
  <si>
    <t>Налоговые и прочие платежи</t>
  </si>
  <si>
    <t xml:space="preserve">Уплата членских взносов </t>
  </si>
  <si>
    <t>Приобретение периодических и печатных изданий</t>
  </si>
  <si>
    <t>Приобретение методической литературы</t>
  </si>
  <si>
    <t>Планируется только учреждениями, имеющими библиотеки.  Приложить расшифровку с обоснованием стоимости и объема</t>
  </si>
  <si>
    <t>Прочие расходы на ФО, не учтенные выше</t>
  </si>
  <si>
    <t>Дополнительное пенсионное обеспечение муниципальных служащих</t>
  </si>
  <si>
    <t>Представительские расходы</t>
  </si>
  <si>
    <t>Планируется по установленному нормативу</t>
  </si>
  <si>
    <t>Награды, премии, почетные грамоты</t>
  </si>
  <si>
    <t>Приобретение основных средств</t>
  </si>
  <si>
    <t>Софинансирование окружных программ</t>
  </si>
  <si>
    <t>Резервный фонд</t>
  </si>
  <si>
    <t>Муниципальный долг</t>
  </si>
  <si>
    <t>Рассчитываются в соответствии с действующим законодательством, с применением регрессивной шкалы отчислений (взносов)</t>
  </si>
  <si>
    <t xml:space="preserve">Методика расчета </t>
  </si>
  <si>
    <t>155.09.00</t>
  </si>
  <si>
    <t xml:space="preserve">   Отдел здравоохранения</t>
  </si>
  <si>
    <t xml:space="preserve">   Дума города</t>
  </si>
  <si>
    <t xml:space="preserve">   Контрольно-счетная палата </t>
  </si>
  <si>
    <t>Выплата денежной компенсации за наем (поднаем) жилых помещений</t>
  </si>
  <si>
    <t>135.09.00</t>
  </si>
  <si>
    <t>Приобретение и внедрение специализированного программного обеспечения</t>
  </si>
  <si>
    <t>Расходы на страхование связанные с муниципальной службой</t>
  </si>
  <si>
    <t>Компенсация расходов на оплату стоимости проезда и провоза багажа к месту использования отпуска и обратно</t>
  </si>
  <si>
    <t>Планировать совокупно в разрезе  0,2% от объема средств приходящихся на оплату труда с начислениями</t>
  </si>
  <si>
    <t xml:space="preserve">Приложить расшифровку с указанием доли софинансирования (%) и объема окружных средств, доведенных (планируемых к доведению) на очередной финансовый год и плановый период </t>
  </si>
  <si>
    <t>Из расчета 20 000 рублей в год на 1 учреждение</t>
  </si>
  <si>
    <t xml:space="preserve">   Сектор ВУС</t>
  </si>
  <si>
    <t xml:space="preserve">   Управление экономики </t>
  </si>
  <si>
    <t xml:space="preserve">   Управление культуры, спорта и молодежной политики</t>
  </si>
  <si>
    <t>Итого по учреждению</t>
  </si>
  <si>
    <t>РАСХОДЫ</t>
  </si>
  <si>
    <t>на выполнение муниципального задания</t>
  </si>
  <si>
    <t>(наименование структурного подразделения администрации города)</t>
  </si>
  <si>
    <t xml:space="preserve">ВСЕГО по СБП </t>
  </si>
  <si>
    <t xml:space="preserve">в том числе в разрезе учреждений </t>
  </si>
  <si>
    <t xml:space="preserve">СубКОСГУ </t>
  </si>
  <si>
    <t>Итого по муниципальной услуге 1.</t>
  </si>
  <si>
    <t>1.Муниципальная услуга (наименование)</t>
  </si>
  <si>
    <t>2.Муниципальная услуга (наименование)</t>
  </si>
  <si>
    <t>Итого по муниципальной услуге 2.</t>
  </si>
  <si>
    <t>133.23.00</t>
  </si>
  <si>
    <t xml:space="preserve">   МКУ "Единая дежурно - диспетчерская служба"</t>
  </si>
  <si>
    <t xml:space="preserve">  Отдел муниципального контроля</t>
  </si>
  <si>
    <t xml:space="preserve">  Комитет по управлению муниципальным имуществом</t>
  </si>
  <si>
    <t xml:space="preserve">   Отдел архитектуры и градостроительства</t>
  </si>
  <si>
    <t>Приложение 4 к Порядку</t>
  </si>
  <si>
    <t>Планируется в соответствии с заключенными договорами на текущий финансовый год</t>
  </si>
  <si>
    <t>Планируется с учетом графика периодичности (приложить подтверждающие документы по последней поверке) с учетом тарифов обслуживающей организации</t>
  </si>
  <si>
    <t>Приложить расшифровку с обоснованием стоимости и объема.
При наличии аналогичных расходов в текущем году планировать по договору текущего года</t>
  </si>
  <si>
    <t>Планировать только на имущество, приобретенное за счет бюджетных средств (без учета внебюджетной деятельности)</t>
  </si>
  <si>
    <t xml:space="preserve">По показателям текущего года, но не более объема, установленного БК РФ </t>
  </si>
  <si>
    <t>цена за единицу</t>
  </si>
  <si>
    <t>Объем расходов, исходя из норматива стоимости муниципальной услуги и объема по проекту муниципального задания</t>
  </si>
  <si>
    <t xml:space="preserve">3. Расходы на содержание недвижимого имущества и особо ценного движимого имущества
</t>
  </si>
  <si>
    <t>в том числе по СубКОСГУ</t>
  </si>
  <si>
    <t>Итого на содержание</t>
  </si>
  <si>
    <t>в разрезе по СубКОСГУ</t>
  </si>
  <si>
    <t xml:space="preserve">на очередной финансовый год </t>
  </si>
  <si>
    <t xml:space="preserve">Приложение 9 к Порядку </t>
  </si>
  <si>
    <t xml:space="preserve">Планируется по среднегодовым расходам, рассчитанных исходя из фактических расходов за три предыдущих года </t>
  </si>
  <si>
    <t>по субъекту бюджетного планирования ____________________________________________________________________________________________</t>
  </si>
  <si>
    <t>ГАРАНТИИ И КОМПЕНСАЦИИ РАБОТНИКАМ</t>
  </si>
  <si>
    <t>Планировать из расчета 3 000,00 рублей на учреждение в год</t>
  </si>
  <si>
    <t>Методика расчета плановых бюджетных ассигнований 
на очередной финансовый год</t>
  </si>
  <si>
    <t>Прочие расходные материалы  (бланки и др., расходные к оргтехнике и прочие расходные материалы)</t>
  </si>
  <si>
    <t xml:space="preserve">В соответствии с установленными нормативами на обеспечение сотовой связью(по утвержденному списку пользователей услугами сотовой связи в администрации города Покачи, в Думе города Покачи) </t>
  </si>
  <si>
    <t>Иные расходы в рамках программных и непрограммных направлений расходов, не учтенные выше</t>
  </si>
  <si>
    <t xml:space="preserve">Примечание: по согласованию с руководителем финансового органа планирование расходов по отдельным направлениям расходов может осуществляться с отклонением от настоящей методики. При этом прикладываются документы, обосновывающие заявленные финансовые объемы. </t>
  </si>
  <si>
    <t>Наименование основного мероприятия</t>
  </si>
  <si>
    <t>ВСЕГО ПО ПРОГРАММЕ</t>
  </si>
  <si>
    <r>
      <t xml:space="preserve">В части абонентской платы планировать:
Количество телефонов * Тариф 
</t>
    </r>
    <r>
      <rPr>
        <i/>
        <sz val="10"/>
        <rFont val="Times New Roman"/>
        <family val="1"/>
        <charset val="204"/>
      </rPr>
      <t>(тариф применять по заключенным договорам на текущий финансовый год)</t>
    </r>
  </si>
  <si>
    <t xml:space="preserve">Расходы на междугородние телефонные переговоры планировать в размере, не более 15% от величины годовой стоимости абонентской платы. </t>
  </si>
  <si>
    <t>Планируется по среднему фактическому потреблению за три последних года или в соответствии с заключенными договорами на текущий финансовый год</t>
  </si>
  <si>
    <t>Планировать из расчета: 25 руб. на одно письмо; за пользование почтовым абонентским ящиком  - по тарифам, согласно заключенным договорам на текущий финансовый год</t>
  </si>
  <si>
    <t>Планируется по среднему объему потребления, рассчитанному исходя из фактического потребления за три предыдущих года с учетом тарифа, утвержденного РСТ по ХМАО - Югре на очередной финансовый год</t>
  </si>
  <si>
    <t>Оплата наружного освещения</t>
  </si>
  <si>
    <t>Планируется по среднему объему потребления, рассчитанному исходя из фактического потребления за три предыдущих года с учетом тарифа, предусмотренного договором на текущий финансовый год</t>
  </si>
  <si>
    <t>Оплата информационных услуг за приобретение ГСМ</t>
  </si>
  <si>
    <t>Планировать при отсутствии Консультант+, доступа в Интернет. Приложить расшифровку с обоснованием стоимости и объема</t>
  </si>
  <si>
    <t>Планируется в соответствии с положением о дополнительном пенсионном обеспечении</t>
  </si>
  <si>
    <t>По расчетным показателям на основании действующих условий и договоров</t>
  </si>
  <si>
    <t>Техобслуживание инженерных систем здания</t>
  </si>
  <si>
    <t>Техобслуживание оборудования</t>
  </si>
  <si>
    <t>Субъекты бюджетного планирования не планируют. Планирование осуществляет комитет финансов администрации города Покачи самостоятельно, в целом по муниципальным учреждениям города</t>
  </si>
  <si>
    <t>Планировать по 1 121 руб. в год на аптечку на 1 автомобиль</t>
  </si>
  <si>
    <t>Планировать по 1 121  руб. в год на аптечку в учреждение (объект)</t>
  </si>
  <si>
    <t>Планировать из расчета 590 руб. в год на 1-го работника, которому необходима спец. одежда.
Планировать из расчета 590 руб.  на 1 комплект мягкого инвентаря на 1-го воспитанника детсада.
На остальной мягкий инвентарь приложить расшифровку.</t>
  </si>
  <si>
    <t>Планировать на 1 м.кв. убираемой площади объекта исходя из норматива:
- по сфере ДОШКОЛЬНОГО ОБРАЗОВАНИЯ: 40 руб.;
- по остальным сферам: 11 руб.</t>
  </si>
  <si>
    <t>Планировать из расчета 11 800 руб. в год на детсад; 76 512 руб. в год на Дельфин</t>
  </si>
  <si>
    <t xml:space="preserve">Планировать:
- по сфере ОБРАЗОВАНИЯ 80 руб. в год на 1-го среднесписочного работника (с учетом внешних совместителей) и воспитанника (обучающегося) в среднем за отчетный год;
- по остальным сферам: 590 руб.в год на 1-го среднесписочного работника (с учетом внешних совместителей) </t>
  </si>
  <si>
    <t>Планировать из расчета 1 233 рублей на 1-го среднесписочного работника (с учетом внешних совместителей) в среднем за отчетный год;</t>
  </si>
  <si>
    <t xml:space="preserve"> - Планируется из расчета штатной численности учреждения по стоимости на 1 штатную единицу (на начало начало текущего года) согласно договоров текущего года;
 - для водителей - по установленным тарифам на пред рейсовый и после рейсовый медосмотр;</t>
  </si>
  <si>
    <t>Обращение с твердыми коммунальными отходами</t>
  </si>
  <si>
    <t>Установка или замена  узлов, приборов учета тепла, воды, электроэнергии</t>
  </si>
  <si>
    <t>133.44.00</t>
  </si>
  <si>
    <t>133.29.00</t>
  </si>
  <si>
    <t>Испытание оборудования</t>
  </si>
  <si>
    <t>Расходы на оказание охранных услуг и эксплуатационное обслуживание технических средств охраны (ТСО)</t>
  </si>
  <si>
    <t>Расходы на физическую охрану</t>
  </si>
  <si>
    <t>178.17.00</t>
  </si>
  <si>
    <t>Оказание медицинских услуг</t>
  </si>
  <si>
    <t>Планировать из расчета 790 руб. на 1-го среднесписочного работника (с учетом внешних совместителей) в среднем за отчетный год;</t>
  </si>
  <si>
    <t>Планируется по среднему объему и средней периодичности, рассчитанным исходя из фактического потребления за три предыдущих года с учетом тарифа, предусмотренного договором на текущий финансовый год</t>
  </si>
  <si>
    <r>
      <t>Расходы:
 - суточные в соответствии с установленным нормативом из расчета 2 суток на 1 командировку и 5 суток на 1 курсы повышения квалификации;
 -  на проезд в командировку (курсы повышения квалификации) планировать исходя из стоимости проезда: в г. Ханты – Мансийск  -</t>
    </r>
    <r>
      <rPr>
        <i/>
        <sz val="12"/>
        <color rgb="FFFF0000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2000,00руб. в одну сторону (автотранспорт); 
 - на проживание исходя из стоимости проживания: в г. Ханты – Мансийск  - 4 485 руб.;  
 - оплата курсов не более 5 610 рублей
 - на командировочные расходы планировать 2% от штатной численности на начало текущего, но не менее 1 человека в год (для ОМС - планировать исходя из факта текущего финансового года в пределах установленного норматива на содержание ОМС)
 - на курсы повышения квалификации планировать 3% от штатной численности на 01 января текущего года, но не менее 1 человека в год (для ОМС - планировать исходя из факта текущего финансового года в пределах установленного норматива на содержание ОМС)</t>
    </r>
  </si>
  <si>
    <t>Раздел 3. РАСХОДЫ НЕ ОТНОСЯЩИЕСЯ К РАЗДЕЛУ 1</t>
  </si>
  <si>
    <t>___________________________________________</t>
  </si>
  <si>
    <t>Наименование основного мероприятия (структурного элемента) "_________________________"</t>
  </si>
  <si>
    <t>наименование программы</t>
  </si>
  <si>
    <t>ИТОГО по основному мероприятию (структурному элементу) "_________________________"</t>
  </si>
  <si>
    <t>объемный показатель</t>
  </si>
  <si>
    <t>13=11*12</t>
  </si>
  <si>
    <t>18=16*17</t>
  </si>
  <si>
    <t>21=19*20</t>
  </si>
  <si>
    <t>разработчик муниципальной программы ______________________________________________________________________</t>
  </si>
  <si>
    <t>Наименование подпрограммы "_________________________"</t>
  </si>
  <si>
    <t>ИТОГО по подпрограмме</t>
  </si>
  <si>
    <t>Очередной год</t>
  </si>
  <si>
    <t>Плановый период (первый год)</t>
  </si>
  <si>
    <t>Плановый период (второй год)</t>
  </si>
  <si>
    <t>ИТОГО по КОСГУ______</t>
  </si>
  <si>
    <t>Приложение 1 к Порядку и методике расчета базовых бюджетных ассигнований 
по муниципальным программам города Покачи, непрограммным направлениям 
деятельности и оценки общего объема дополнительных бюджетных ассигнований 
на очередной финансовый год и на плановый период, утвержденного приказом 
комитета финансов администрации города Покачи 
от______________ №_____</t>
  </si>
  <si>
    <t>Приложение 2 к Порядку и методике расчета базовых бюджетных ассигнований 
по муниципальным программам города Покачи, непрограммным направлениям 
деятельности и оценки общего объема дополнительных бюджетных ассигнований 
на очередной финансовый год и на плановый период, утвержденного приказом 
комитета финансов администрации города Покачи 
от______________ №_____</t>
  </si>
  <si>
    <t>Приложение 3 к Порядку и методике расчета базовых бюджетных ассигнований 
по муниципальным программам города Покачи, непрограммным направлениям 
деятельности и оценки общего объема дополнительных бюджетных ассигнований 
на очередной финансовый год и на плановый период, утвержденного приказом 
комитета финансов администрации города Покачи 
от______________ №_____</t>
  </si>
  <si>
    <t>№ приложения</t>
  </si>
  <si>
    <t>Расчет фонда оплаты труда и начисления на оплату труда работников  органов местного самоуправления и казенных учреждений на очередной финансовый год и плановый период</t>
  </si>
  <si>
    <t>№ п/п</t>
  </si>
  <si>
    <t>Наименование ОМС (или структурного подразделения администации города)</t>
  </si>
  <si>
    <t>Рз</t>
  </si>
  <si>
    <t>Прз</t>
  </si>
  <si>
    <t>Функциональные признаки</t>
  </si>
  <si>
    <t>Группа должности</t>
  </si>
  <si>
    <t>Наименование должности</t>
  </si>
  <si>
    <t>Категория должности работника (муниципальная /немуниципальная)</t>
  </si>
  <si>
    <t>Оклад на 1 штатную единицу</t>
  </si>
  <si>
    <t xml:space="preserve">Ежемесячная надбавка к должностному окладу за классный чин </t>
  </si>
  <si>
    <t xml:space="preserve">Ежемесячная надбавка к должностному окладу за выслугу лет </t>
  </si>
  <si>
    <t xml:space="preserve">Ежемесячная надбавка к должностному окладу за особые условия муниципальной службы </t>
  </si>
  <si>
    <t>Ежемесячная процентная надбавки ка должностному окладу за работу со сведениями, составляющими государственную тайну</t>
  </si>
  <si>
    <t>Районный коэффициент</t>
  </si>
  <si>
    <t>Северная надбавка</t>
  </si>
  <si>
    <t xml:space="preserve">Доплата до МРОТ </t>
  </si>
  <si>
    <t>Месячный фонд на с учетом плановой численности</t>
  </si>
  <si>
    <t>Единовременная выплата при предоставлении ежегодного оплачиваемого отпуска на 1 единицу</t>
  </si>
  <si>
    <t>Единовременная выплата при предоставлении ежегодного оплачиваемого отпуска с учетом плановой численности</t>
  </si>
  <si>
    <t>ИТОГО в год по ст. 211 с учетом плановой численности</t>
  </si>
  <si>
    <t>ВСЕГО на 1 единицу</t>
  </si>
  <si>
    <t>Размер месячный</t>
  </si>
  <si>
    <t>%</t>
  </si>
  <si>
    <t>Сумма</t>
  </si>
  <si>
    <t>Размер месячного фонда оплаты труда</t>
  </si>
  <si>
    <t xml:space="preserve">сумма с учетом регресса </t>
  </si>
  <si>
    <t>сумма</t>
  </si>
  <si>
    <t>ПРИМЕР ДЛЯ ЗАПОЛНЕНИЯ</t>
  </si>
  <si>
    <t>руководитель</t>
  </si>
  <si>
    <t>высшая</t>
  </si>
  <si>
    <t>Начальник управления</t>
  </si>
  <si>
    <t>муниципальная</t>
  </si>
  <si>
    <t xml:space="preserve"> И Т О Г О</t>
  </si>
  <si>
    <t>Расчет фонда оплаты труда и начисления на оплату труда работников  учреждения на очередной финансовый год и на плановый период</t>
  </si>
  <si>
    <t>_______________________________________________________</t>
  </si>
  <si>
    <t>(наименование учреждения)</t>
  </si>
  <si>
    <t>Нименование должности</t>
  </si>
  <si>
    <t>Должностной оклад на 1 единицу</t>
  </si>
  <si>
    <t xml:space="preserve">Доплаты водителям </t>
  </si>
  <si>
    <t xml:space="preserve">Итого </t>
  </si>
  <si>
    <t>Расчет фонда оплаты труда и начисления на оплату труда работников  казенного учреждения на очередной финансовый год и на плановый период</t>
  </si>
  <si>
    <t>Исполнитель Ф.И.О., тел.</t>
  </si>
  <si>
    <t>размер</t>
  </si>
  <si>
    <r>
      <t xml:space="preserve">Компенсационные выплаты </t>
    </r>
    <r>
      <rPr>
        <sz val="8"/>
        <rFont val="Times New Roman"/>
        <family val="1"/>
        <charset val="204"/>
      </rPr>
      <t>(доплаты за работу во вредных и (или) опасных условиях труда)</t>
    </r>
  </si>
  <si>
    <t>Текущая премия</t>
  </si>
  <si>
    <t xml:space="preserve">Надбавка за выслугу лет </t>
  </si>
  <si>
    <t>Оклад (должностной оклад)</t>
  </si>
  <si>
    <t>Расчет фонда оплаты труда работников учреждений средств массовой информации  на очередной финансовый год и на плановый период за счет средств местного бюджета</t>
  </si>
  <si>
    <t>Итого</t>
  </si>
  <si>
    <t>тел. 7-15-18</t>
  </si>
  <si>
    <t>Исполнитель: Куйбида О.С.</t>
  </si>
  <si>
    <t>Директор МАДОУ ЦРР-д/с__________________________________Шкрадюк Т.В.</t>
  </si>
  <si>
    <t>ВСЕГО ПО УЧРЕЖДЕНИЮ</t>
  </si>
  <si>
    <t>Уборщик служебных помещений</t>
  </si>
  <si>
    <t>Кастелянша-швея</t>
  </si>
  <si>
    <t>Машинист по стирке белья</t>
  </si>
  <si>
    <t>Кухонный рабочий</t>
  </si>
  <si>
    <t>Повар</t>
  </si>
  <si>
    <t>Рабочие</t>
  </si>
  <si>
    <t xml:space="preserve">Младший воспитатель </t>
  </si>
  <si>
    <t>Секретарь руководителя</t>
  </si>
  <si>
    <t>Служащие</t>
  </si>
  <si>
    <t>Специалист по охране труда</t>
  </si>
  <si>
    <t>Экономист</t>
  </si>
  <si>
    <t>Бухгалтер</t>
  </si>
  <si>
    <t>Юрисконсульт</t>
  </si>
  <si>
    <t>Инспектор по кадрам</t>
  </si>
  <si>
    <t>Прочие специалисты</t>
  </si>
  <si>
    <t>Учитель -логопед</t>
  </si>
  <si>
    <t>Инструктор по физической культуре</t>
  </si>
  <si>
    <t>Старший воспитатель</t>
  </si>
  <si>
    <t>Музыкальный руководитель</t>
  </si>
  <si>
    <t>Педагог-психолог</t>
  </si>
  <si>
    <t xml:space="preserve">Педагог дополнительного образования                </t>
  </si>
  <si>
    <t xml:space="preserve">Педагог-организатор                    </t>
  </si>
  <si>
    <t>Воспитатель</t>
  </si>
  <si>
    <t>Специалисты</t>
  </si>
  <si>
    <t>Заведующий  столовой</t>
  </si>
  <si>
    <t>Руководитель 3 уровня</t>
  </si>
  <si>
    <t>Заместитель заведующего  по административно-хозяйственной работе</t>
  </si>
  <si>
    <t>Заместитель заведующего  по учебно-воспитательной работе</t>
  </si>
  <si>
    <t>Главный бухгалтер</t>
  </si>
  <si>
    <t>Руководитель 2 уровня</t>
  </si>
  <si>
    <t>Заведующий</t>
  </si>
  <si>
    <t>Руководитель 1 уровня</t>
  </si>
  <si>
    <t>выплаты за работу в условиях, отклоняющихся от нормальных</t>
  </si>
  <si>
    <t>выплаты работникам, занятым на работах с вредными и (или) опасными условиями труда</t>
  </si>
  <si>
    <t>работы в ночное время</t>
  </si>
  <si>
    <t>ИНЫЕ ВЫПЛАТЫ на среднесписочную численность</t>
  </si>
  <si>
    <t xml:space="preserve">ИТОГО ФОТ В МЕСЯЦ на 1 ед </t>
  </si>
  <si>
    <t>СЕВЕРНАЯ НАДБАВКА</t>
  </si>
  <si>
    <t>РАЙОННЫЙ КОЭФФИЦИЕНТ</t>
  </si>
  <si>
    <t xml:space="preserve"> СТИМУЛИРУЮЩИЕ ВЫПЛАТЫ</t>
  </si>
  <si>
    <t>КОМПЕНСАЦИОННЫЕ ВЫПЛАТЫ</t>
  </si>
  <si>
    <t>БАЗОВЫЙ ОКЛАДНЫЙ ФОНД</t>
  </si>
  <si>
    <t>Тарифный коэффициент</t>
  </si>
  <si>
    <t>БАЗОВАЯ ЕДИНИЦА</t>
  </si>
  <si>
    <t xml:space="preserve">ЧИСЛЕННОСТЬ </t>
  </si>
  <si>
    <t>НАИМЕНОВАНИЕ ДОЛЖНОСТИ</t>
  </si>
  <si>
    <t>КАТЕГОРИЯ РАБОТНИКОВ</t>
  </si>
  <si>
    <t>Расчет годового фонда оплаты труда по муниципальным дошкольным образовательным учреждениям города за счет средств местного бюджета на очередной финансовый год и на плановый период</t>
  </si>
  <si>
    <t>х</t>
  </si>
  <si>
    <t xml:space="preserve"> Рабочие</t>
  </si>
  <si>
    <t xml:space="preserve">Специалисты </t>
  </si>
  <si>
    <t>Иной руководящий состав</t>
  </si>
  <si>
    <t>Руководитель</t>
  </si>
  <si>
    <t>Среднегодовая зп</t>
  </si>
  <si>
    <t>СТИМУЛИРУЮЩИЕ ВЫПЛАТЫ</t>
  </si>
  <si>
    <t>Компенсационные выплаты</t>
  </si>
  <si>
    <t>ФОНД ДОЛЖНОСТНЫХ ОКЛАДОВ</t>
  </si>
  <si>
    <t>Надбавка на обеспечение книгоиздательской продукцией и периодическими изданиями</t>
  </si>
  <si>
    <t xml:space="preserve">ПОВЫШАЮЩИЕ КОЭФФИЦИЕНТЫ К ОКЛАДУ </t>
  </si>
  <si>
    <t>Базовый коэффициент</t>
  </si>
  <si>
    <t>ЧИСЛЕННОСТЬ</t>
  </si>
  <si>
    <t>руб. (два знака после запятой)</t>
  </si>
  <si>
    <t>ОКЛАД на 1 штатную единицу</t>
  </si>
  <si>
    <t>ВЫСЛУГА ЛЕТ</t>
  </si>
  <si>
    <t>ИТОГО ФОТ В МЕСЯЦ на 1 штатную единицу</t>
  </si>
  <si>
    <t>ИТОГО ФОТ В ГОД на фактически занятые ставки</t>
  </si>
  <si>
    <t>ВСЕГО РАСХОДОВ НА ОПЛАТУ ТРУДА на фактически занятые ставки</t>
  </si>
  <si>
    <t xml:space="preserve"> Руководитель</t>
  </si>
  <si>
    <t xml:space="preserve"> Иной руководящий состав</t>
  </si>
  <si>
    <t xml:space="preserve"> Специалисты</t>
  </si>
  <si>
    <t>Оценка поступлений по приносящей доход деятельности (в том числе от сдачи в аренду имущества)</t>
  </si>
  <si>
    <t>Наименование учреждения __________________________________________________</t>
  </si>
  <si>
    <t>(в рублях)</t>
  </si>
  <si>
    <t>Наименовоние услуги</t>
  </si>
  <si>
    <t>факт за отчетный год</t>
  </si>
  <si>
    <t>оценка текущего  года</t>
  </si>
  <si>
    <t>план на очередной год</t>
  </si>
  <si>
    <t>Пояснение причин в случае отклонение менее 90% и более 110% очередного года к оценке текущего года</t>
  </si>
  <si>
    <t>Количество оказанных услуг</t>
  </si>
  <si>
    <t>Доход, полученный за оказанные услуги</t>
  </si>
  <si>
    <t>Муниципальная программа "Реализация молодежной политики на территории города Покачи"</t>
  </si>
  <si>
    <t>Реализация мероприятий муниципальной программы "Реализация молодежной политики на территории города Покачи "</t>
  </si>
  <si>
    <t>Основное мероприятие "Организация, проведение и участие в мероприятиях различных уровней, направленных на укрепление института молодой семьи, гражданско-патриотическое воспитание, развитие творческого, интеллектуального и спортивного потенциала молодежи, на поддержку добровольческих (волонтерских) и некоммерческих организаций</t>
  </si>
  <si>
    <t>Муниципальная программа "Организация отдыха детей города Покачи в каникулярное время"</t>
  </si>
  <si>
    <t>Реализация мероприятий муниципальной программы "Организация отдыха детей города Покачи в каникулярное время "</t>
  </si>
  <si>
    <t>Основное мероприятие "Организация работы малозатратных форм отдыха детей в каникулярное время"</t>
  </si>
  <si>
    <t>Основное мероприятие "Организация работы городских лагерей различных типов в каникулярное время"</t>
  </si>
  <si>
    <t>Основное мероприятие "Организация отдыха, оздоровления  детей города Покачи за пределами"</t>
  </si>
  <si>
    <t>Муниципальная программа "Осуществление материально- технического обеспечения деятельности органов местного самоуправления, казенных учреждений города Покачи, финансовое обеспечение деятельности которых осущестляется за счет средств бюджета города Покачи на основании бюджетной сметы"</t>
  </si>
  <si>
    <t>Реализация мероприятий программы "Осуществление материально- технического обеспечения деятельности органов местного самоуправления, казенных учреждений города Покачи, финансовое обеспечение деятельности которых осущестляется за счет средств бюджета города Покачи на основании бюджетной сметы"</t>
  </si>
  <si>
    <t>Основное мероприятие "Сохранение и развитие кадрового потенциала МКУ "УМТО""</t>
  </si>
  <si>
    <t>Основное мероприятие "Обеспечение коммунальными услугами, транспортными услугами, услугами связи, услугами по содержанию имущества, прочими услугами"</t>
  </si>
  <si>
    <t>Муниципальная программа "Сохранение и развитие сферы культуры города Покачи"</t>
  </si>
  <si>
    <t>Подпрограмма "Библиотечное дело"</t>
  </si>
  <si>
    <t>Основное мероприятие "Развитие библиотечного дела"</t>
  </si>
  <si>
    <t>Основное мероприятие "Финансовое обеспечение выполнения муниципального задания, иные цели"</t>
  </si>
  <si>
    <t>Основное мероприятие "Региональный проект "Культурная среда""</t>
  </si>
  <si>
    <t>Подпрограмма "Художественное образование"</t>
  </si>
  <si>
    <t>Основное мероприятие "Поддержка, развитие и совершенствование форм художественного образования и художественно - творческой деятельности для различных групп населения"</t>
  </si>
  <si>
    <t>Подпрограмма "Создание условий для развития творческого потенциала, народного творчества и традиционной культуры жителей города Покачи"</t>
  </si>
  <si>
    <t>Основное мероприятие "Проведение различных городских мероприятий, реализация творческих проектов, демонстрация творческих достижений в мероприятиях различных уровней"</t>
  </si>
  <si>
    <t>Подпрограмма "Обеспечение прав граждан на доступ к культурным ценностям и информации"</t>
  </si>
  <si>
    <t>Основное мероприятие "Cоздание сводных библиотечно-информационных ресурсов"</t>
  </si>
  <si>
    <t>Основное мероприятие "Развитие системы дистанционного и внестационарного библиотечного обслуживания "</t>
  </si>
  <si>
    <t>Основное мероприятие "Модернизация программно-аппаратных комплексов общедоступных библиотек Югры"</t>
  </si>
  <si>
    <t>Основное мероприятие "Подключение общедоступных библиотек к сети Интернет"</t>
  </si>
  <si>
    <t>Основное мероприятие "Перевод документов в электронную форму"</t>
  </si>
  <si>
    <t>Основное мероприятие "Поставка (обновление) автоматизированных библиотечно-информационных систем для осуществления электронной каталогизации"</t>
  </si>
  <si>
    <t>Основное мероприятие "Комплектование библиотечных фондов"</t>
  </si>
  <si>
    <t>Основное мероприятие "Подписка на периодические издания"</t>
  </si>
  <si>
    <t>Основное мероприятие "Приобретение электронных баз данных"</t>
  </si>
  <si>
    <t>Подпрограмма "Музейное дело"</t>
  </si>
  <si>
    <t>Основное мероприятие "Развитие музейного дела"</t>
  </si>
  <si>
    <t>Подпрограмма "Ресурсное обеспечение в сфере культуры"</t>
  </si>
  <si>
    <t>Основное мероприятие "Приобретение современного оборудования для организаций культуры"</t>
  </si>
  <si>
    <t>Основное мероприятие "Оценка качества оказания услуг учреждениями культуры"</t>
  </si>
  <si>
    <t>Основное мероприятие "Строительство объекта "Молодежно-культурный центр в городе Покачи (в том числеПИР)"</t>
  </si>
  <si>
    <t>Подпрограмма "Развитие туризма"</t>
  </si>
  <si>
    <t>Основное мероприятие "Совершенствование форм событийного туризма с проведением крупномасштабных мероприятий"</t>
  </si>
  <si>
    <t>Подпрограмма "Сохранение, возрождение и развитие народных художественных промыслов и ремесел"</t>
  </si>
  <si>
    <t>Основное мероприятие "Обеспечение участия организаций народных художественных промыслов в федеральных и региональных выставках и ярмарках"</t>
  </si>
  <si>
    <t>Основное мероприятие "Организация тематических выставок-ярмарок народных художественных промыслов на территории города Покачи "</t>
  </si>
  <si>
    <t>Основное мероприятие "Включение мест традиционного бытования народных художественных промыслов в туристические маршруты "</t>
  </si>
  <si>
    <t>Основное мероприятие "Пополнение музейного фонда произведениями народных промыслов по заявкам музея"</t>
  </si>
  <si>
    <t>Муниципальная программа "Развитие муниципальной службы в городе Покачи"</t>
  </si>
  <si>
    <t>Реализация мероприятий программы "Развитие муниципальной службы в городе Покачи"</t>
  </si>
  <si>
    <t>Основное мероприятие "Организационно-правовое обеспечение муниципальной службы в органах местного самоуправления города Покачи"</t>
  </si>
  <si>
    <t>Основное мероприятие "Повышение профессиональной компетентности лиц, замещающих должности муниципальной службы, муниципальные должности в органах местного самоуправления города Покачи"</t>
  </si>
  <si>
    <t>Основное мероприятие "Развитие механизма предупреждения коррупции, выявление и разрешение конфликта интересов на муниципальной службе "</t>
  </si>
  <si>
    <t>Основное мероприятие " Повышение социального уровня лиц, замещавших должности муниципальной службы и муниципальные должности в органах местного самоуправления города Покачи"</t>
  </si>
  <si>
    <t>Основное мероприятие "Содействие развитию управленческой культуры и повышению престижа муниципальной службы в городе Покачи</t>
  </si>
  <si>
    <t>Муниципальная программа "Улучшение условий и охраны труда на территории города Покачи"</t>
  </si>
  <si>
    <t>Реализация мероприятий муниципальной программы "Улучшение условий и охраны труда на территории города Покачи"</t>
  </si>
  <si>
    <t>Основное мероприятие "Осуществление предупредительных мер по сокращению производственного травматизма"</t>
  </si>
  <si>
    <t>Основное мероприятие "Повышение квалификации руководителей и специалистов по охране труда"</t>
  </si>
  <si>
    <t>Муниципальная программа "Развитие жилищной сферы в городе Покачи"</t>
  </si>
  <si>
    <t>Реализация мероприятий муниципальной программы "Развитие жилищной сферы в городе Покачи"</t>
  </si>
  <si>
    <t>Основное мероприятие "Обеспечение жильем граждан, состоящих на учете для его получения на условиях социального найма, а также формирование маневренного жилищного фонда"</t>
  </si>
  <si>
    <t>Основное мероприятие "Улучшение жилищных условий ветеранов боевых действий, инвалидов и семей, имеющих детей-инвалидов, вставших на учет в качестве нуждающихся в жилых помещениях до 1 января 2005 года"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</si>
  <si>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"</t>
  </si>
  <si>
    <t>Муниципальная программа "Профилактика терроризма и экстремизма, создание на территории города Покачи комфортной среды для проживания многонационального общества "</t>
  </si>
  <si>
    <t>Подпрограмма "Повышение антитеррористической защищенности объектов, находящихся в муниципальной собственности"</t>
  </si>
  <si>
    <t>Основное мероприятие "Повышение уровня антитеррористической защищенности муниципальных объектов"</t>
  </si>
  <si>
    <t>Подпрограмма "Профилактика экстремизма, укрепление межнационального согласия"</t>
  </si>
  <si>
    <t>Основное мероприятие "Содействие этнокультурному многообразию народов России: проведение фестиваля национальных культур"</t>
  </si>
  <si>
    <t>Основное мероприятие "Проведение мероприятий по формированию общероссийской гражданской идентичеости, приуроченных к празднованию государственных праздников"</t>
  </si>
  <si>
    <t>Основное мероприятие "Реализация комплексной информационной кампании, направленной на просвещение населения муниципального образования в сфере профилактики экстремизма, а также конкурс журналистских работ и проектов (программ) редакций СМИ по освещению мероприятий, направленных на укрепление общероссийского гражданского единства, гармонизацию межнациональных и межконфессиональных отношений, профилактику экстремизма"</t>
  </si>
  <si>
    <t>Основное мероприятие "Реализация мер, направленных на социальную и культурную адаптацию иностранных граждан"</t>
  </si>
  <si>
    <t>Основное мероприятие "Выпуск тематических рубрик и информационных материалов в печатных средствах массовой информации, посвященных истории, культуре и традициям народов, современной жизни национальных общин, в том числе публикаций для детей и молодежи"</t>
  </si>
  <si>
    <t>Основное мероприятие "Реализация мероприятий, направленных на воспитание телерантности, профилактика экстремистской деятельности, гармонизация межэтических, межконфессиональных и межкультурных отношений"</t>
  </si>
  <si>
    <t>Основное мероприятие "Обеспечение эффективного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экстремизма, в том числе в молодежной среде"</t>
  </si>
  <si>
    <t>Основное мероприятие "Содействие поддержке русского языка как государственного языка Российской Федерации и его популяризация как средства межнационального общения, а также обеспечение оптимальных условий для сохранения и развития языков народов Российской Федерации, проживающих в городе"</t>
  </si>
  <si>
    <t>Основное мероприятие "Организация работ по созданию и прокату видеороликов социальной рекламы, формирующей уважительное отношение, в том числе мигрантов к культуре и традициям, а также популяризация легального труда мигрантов"</t>
  </si>
  <si>
    <t>Основное мероприятие "Методическое обеспечение и подготовка муниципальных служащих и работников муниципальных учреждений по вопросам укрепления межниционального и межконфессионального согласия, поддержки и развития языков и культуры народов Российской Федерации, проживающих на территории муниципального образования, обеспечения социальной и культурной адаптации мигрантов, а также этнокультурной компетентности специалистов"</t>
  </si>
  <si>
    <t>Основное мероприятие "Формирование у подрастающего поколения уважительного отношения ко всем этносам и религиям"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</si>
  <si>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 противодействовать социально-опасному поведению, в том числе вовлечению в экстремистскую деятельность, всеми законными средствами"</t>
  </si>
  <si>
    <t>Муниципальная программа "Поддержка и развитие малого и среднего предпринимательства, агропромышленного комплекса на территории города Покачи"</t>
  </si>
  <si>
    <t>Подпрограмма "Поддержка и развитие малого и среднего предпринимательства  на территории города Покачи"</t>
  </si>
  <si>
    <t>Основное мероприятие "Региональный проект "Популяризация предпринимательства"</t>
  </si>
  <si>
    <t>Основное мероприятие "Создание условий для легкого старта и комфортного ведения бизнеса"</t>
  </si>
  <si>
    <t>Основное мероприятие "Финансовая поддержка субъектов малого и среднего предпринимательства на реализацию комплекса мер, направленных на профилактику и устранение последствий распостранения новой коронавирусной инфекции"</t>
  </si>
  <si>
    <t>Основное мероприятие "Предоставление неотложных мер поддержки субъектам малого и среднего предпринимательства, осуществляющим деятельность в отраслях, пострадавшим от распространения новой коронавируссной инфекции"</t>
  </si>
  <si>
    <t>Основное мероприятие "Акселерация субъектов малого и среднего предпринимательства"</t>
  </si>
  <si>
    <t>Основное мероприятие "Региональный проект "Создание условий для легкого старта и комфортного ведения бизнеса"</t>
  </si>
  <si>
    <t>Основное мероприятие региональный проект "Акселерация субъектов малого и среднего предпринимательства"</t>
  </si>
  <si>
    <t>Подпрограмма "Развитие агропромышленного комплекса и рынков сельскохозяйственной продукции, сырья и продовольствия на территории города Покачи"</t>
  </si>
  <si>
    <t>Основное мероприятие "Государственная поддержка племенного животноводства, производства и реализация продукции животноводства"</t>
  </si>
  <si>
    <t>Подпрограмма "Обеспечение защиты прав потребителей"</t>
  </si>
  <si>
    <t>Основное мероприятие "Обеспечение доступности правовой помощи потребителям"</t>
  </si>
  <si>
    <t>Муниципальная программа "Разработка документов градостроительного регулирования города Покачи"</t>
  </si>
  <si>
    <t>Реализация мероприятий муниципальной программы "Разработка документов градостроительного регулирования города Покачи"</t>
  </si>
  <si>
    <t>Основное мероприятие "Стимулирование жилищного строительства (разработка проектов межевания и проектов планировки территорий  города Покачи, внесение изменений в Правила землепользования и застройки города Покачи)"</t>
  </si>
  <si>
    <t>Основное мероприятие "Обеспечение деятельности муниципального казенного учреждения "Управление капитального строительства" администрации города Покачи"</t>
  </si>
  <si>
    <t>Муниципальная программа "Противодействие коррупции в муниципальном образовании город Покачи"</t>
  </si>
  <si>
    <t>Реализация мероприятий программы "Противодействие коррупции в муниципальном образовании город Покачи"</t>
  </si>
  <si>
    <t>Основное мероприятие "Создание в органах местного самоуправления города Покачи комплексной системы противодействия коррупции"</t>
  </si>
  <si>
    <t>Основное мероприятие "Обеспечение прозрачности деятельности органов местного самоуправления города Покачи"</t>
  </si>
  <si>
    <t>Основное мероприятие "Обеспечение защиты прав и законных интересов жителей города Покачи"</t>
  </si>
  <si>
    <t>Муниципальная программа "Информирование населения о деятельности органов местного самоуправления, поддержка лиц, внесших выдающийся вклад в развитие города Покачи"</t>
  </si>
  <si>
    <t>Реализация мероприятий муниципальной программы "Информирование населения о деятельности органов местного самоуправления, поддержка лиц, внесших выдающийся вклад в развитие города Покачи"</t>
  </si>
  <si>
    <t>Основное мероприятие "Обеспечение деятельности МАУ «Редакция газеты «Покачевский вестник», связанной с выполнением муниципального задания"</t>
  </si>
  <si>
    <t>Основное мероприятие "Реализация мер поддержки лиц, внесших выдающийся вклад в развитие города Покачи "</t>
  </si>
  <si>
    <t>Муниципальная программа "Управление и распоряжение имуществом, находящимся в собственности города Покачи и земельными участками, государственная собственность на которые не разграничена"</t>
  </si>
  <si>
    <t>Реализация мероприятий муниципальной программы "Управление и распоряжение имуществом, находящимся в собственности города Покачи и земельными участками, государственная собственность на которые не разграничена"</t>
  </si>
  <si>
    <t>Основное мероприятие "Управление объектами муниципального имущества и земельными участками, государственная собственность на которые не разграничена"</t>
  </si>
  <si>
    <t>Основное мероприятие "Содержание муниципального имущества"</t>
  </si>
  <si>
    <t>Основное мероприятие "Капитальный/текущий ремонт объектов муниципальной собственности"</t>
  </si>
  <si>
    <t>Муниципальная программа "Управление муниципальными финансами города Покачи"</t>
  </si>
  <si>
    <t>Подпрограмма "Организация бюджетного процесса в городе Покачи"</t>
  </si>
  <si>
    <t>Основное мероприятие "Организация  планирования, создание условий для исполнения бюджета города Покачи, формирование отчетности о его исполнении"</t>
  </si>
  <si>
    <t>Основное мероприятие "Обеспечение деятельности органов местного самоуправления города Покачи (за исключением ОМС осуществляющие отдельные переданные государственные полномочия)"</t>
  </si>
  <si>
    <t>Основное мероприятие "Обеспечение деятельности органов местного самоуправления осуществляющие отдельные переданные государственные полномочия"</t>
  </si>
  <si>
    <t>Основное мероприятие "Обеспечение деятельности муниципального учреждения "Центр по бухгалтерскому и экономическому обслуживанию""</t>
  </si>
  <si>
    <t>Основное мероприятие "Обеспечение условий для предоставления дополнительных гарантий и компенсаций утвержденных решением Думы города Покачи о бюджете города Покачи"</t>
  </si>
  <si>
    <t>Основное мероприятие "Формирование в бюджете города Покачи резервного фонда администрации города в соответствии с требованиями Бюджетного кодекса Российской Федерации"</t>
  </si>
  <si>
    <t>Подпрограмма  "Управление муниципальным долгом города Покачи"</t>
  </si>
  <si>
    <t>Основное мероприятие "Обслуживание муниципального долга города Покачи"</t>
  </si>
  <si>
    <t>Основное мероприятие "Мониторинг состояния муниципального долга"</t>
  </si>
  <si>
    <t>Муниципальная программа "Развитие транспортной системы города Покачи"</t>
  </si>
  <si>
    <t>Подпрограмма "Организация перевозок населения города общественным транспортом"</t>
  </si>
  <si>
    <t>Основное мероприятие "Организация перевозок населения города общественным транспортом"</t>
  </si>
  <si>
    <t>Подпрограмма "Строительство новых и совершенствование существующих автомобильных дорог путем реконструкции, капитального ремонта, ремонта"</t>
  </si>
  <si>
    <t>Основное мероприятие "Строительство и реконструкция автомобильных дорог общего пользования города Покачи"</t>
  </si>
  <si>
    <t>Основное мероприятие "Капитальный ремонт и ремонт автомобильных дорог города Покачи"</t>
  </si>
  <si>
    <t>Основное мероприятие "Проектирование инженерной инфраструктуры в целях обеспечения инженерной подготовки земельных участков для жилищного строительств"</t>
  </si>
  <si>
    <t>Основное мероприятие "Устройство проездов"</t>
  </si>
  <si>
    <t>Подпрограмма "Сохранность и приведение в нормативное состояние дорожного полотна и инженерного оборудования, автомобильных дорог города Покачи"</t>
  </si>
  <si>
    <t>Основное мероприятие "Содержание и приведение в нормативное состояние дорожного полотна и инженерного оборудования автомобильных дорог города Покачи"</t>
  </si>
  <si>
    <t>Основное мероприятие "Замена и установка дорожных знаков (исполнение протокольного поручения - разработка схем проездов)"</t>
  </si>
  <si>
    <t>Муниципальная программа "Обеспечение жильем молодых семей на территории города Покачи"</t>
  </si>
  <si>
    <t>Реализация мероприятий муниципальной программы "Обеспечение жильем молодых семей на территории города Покачи"</t>
  </si>
  <si>
    <t>Основное мероприятие "Предоставление молодым семьям субсидий в виде социальных выплат на приобретение (строительство) жилых помещений в собственность"</t>
  </si>
  <si>
    <t>Муниципальная программа "Развитие физической культуры и спорта в городе Покачи "</t>
  </si>
  <si>
    <t>Реализация мероприятий муниципальной программы "Развитие физической культуры и спорта в городе Покачи "</t>
  </si>
  <si>
    <t>Основное мероприятие "Содержание учреждений спорта"</t>
  </si>
  <si>
    <t>Основное мероприятие "Проектирование и строительство лыжной базы"</t>
  </si>
  <si>
    <t>Основное мероприятие "Развитие материально – технической базы учреждений физической культуры и спорта"</t>
  </si>
  <si>
    <t>Основное мероприятие "Обеспечение комплексной безопасности и комфортных условий в учреждениях спорта"</t>
  </si>
  <si>
    <t>Основное мероприятие "Проектировние и строительство спортивного комплекса "</t>
  </si>
  <si>
    <t>Основное мероприятие "Развитие сети спортивных объектов шаговой доступности"</t>
  </si>
  <si>
    <t>Основное мероприятие "Футбольное поле с искусственным покрытием, трибунами и блоком раздевалок (в т.ч. ПИР)"</t>
  </si>
  <si>
    <t>Муниципальная программа "Реализация отдельных госудаственных полномочий в сфере опеки и попечительства в городе Покачи "</t>
  </si>
  <si>
    <t>Реализация мероприятий муниципальной программы "Реализация отдельных госудаственных полномочий в сфере опеки и попечительства в городе Покачи"</t>
  </si>
  <si>
    <t>Основное мероприятие "Предоставление государственных услуг в сфере опеки и попечительства и исполнение переданных отдельных государственных полномочий по осуществлению деятельности по опеке и попечительству"</t>
  </si>
  <si>
    <t>Основное мероприятие "Предоставление дополнительных гарантий и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родителям"</t>
  </si>
  <si>
    <t>Муниципальная программа "Поддержка социально-ориентированных некоммерческих организаций города Покачи"</t>
  </si>
  <si>
    <t>Реализация мероприятий муниципальной программы "Поддержка социально-ориентированных некоммерческих организаций города Покачи"</t>
  </si>
  <si>
    <t xml:space="preserve">Основное мероприятие "Оказание информационной поддержки" </t>
  </si>
  <si>
    <t>Основное мероприятие "Оказание финансовой поддержки"</t>
  </si>
  <si>
    <t xml:space="preserve">Основное мероприятие "Оказание консультационной поддержки" </t>
  </si>
  <si>
    <t xml:space="preserve">Основное мероприятие "Оказание имущественной поддержки" </t>
  </si>
  <si>
    <t>Муниципальная программа "Развитие жилищно-коммунального комплекса и повышение энергетической эффективности"</t>
  </si>
  <si>
    <t>Подпрограмма "Создание условий для обеспечения качественными коммунальными услугами"</t>
  </si>
  <si>
    <t>Основное мероприятие "Капитальный ремонт объектов теплоснабжения, водоснабжения и водоотведения"</t>
  </si>
  <si>
    <t>Основное мероприятие "Предоставление субсидии в целях возмещения недополученных доходов (возмещения затрат) в связи с оказанием услуг по водоснабжению"</t>
  </si>
  <si>
    <t>Основное мероприятие "Техническое перевооружение опасного производственного объекта"</t>
  </si>
  <si>
    <t>Основное мероприятие "Выполнение работ по разработке технической документации"</t>
  </si>
  <si>
    <t>Подпрограмма "Содействие проведению капитального ремонта многоквартирных домов"</t>
  </si>
  <si>
    <t>Основное мероприятие "Предоставление субсидии некоммерческим (коммерческим) организациям на долевое финансирование проведения капитального ремонта общего имущества в многоквартирных домах"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</si>
  <si>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</si>
  <si>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Основное мероприятие "Предоставление субсидий на реализацию полномочий в сфере жилищно-коммунального комплекса"</t>
  </si>
  <si>
    <t>Подпрограмма "Повышение энергоэффективности в отраслях экономики"</t>
  </si>
  <si>
    <t>Основное мероприятие "Энергосбережение и повышение энергетической эффективности"</t>
  </si>
  <si>
    <t>Подпрограмма "Содержание объектов внешнего благоустройства города Покачи"</t>
  </si>
  <si>
    <t>Основное мероприятие "Потребление электроэнергии наружного освещения с учетом вновь вводимых объектов"</t>
  </si>
  <si>
    <t>Основное мероприятие "Техническое обслуживание электрооборудования наружного освещения с учетом вновь вводимых объектов"</t>
  </si>
  <si>
    <t>Основное мероприятие "Вывоз и утилизация ртутьсодержащих отходов"</t>
  </si>
  <si>
    <t>Основное мероприятие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</t>
  </si>
  <si>
    <t>Основное мероприятие "Содержание, обслуживание городского кладбища"</t>
  </si>
  <si>
    <t>Основное мероприятие "Благоустройство территорий и объектов города Покачи"</t>
  </si>
  <si>
    <t>Основное мероприятие "Обустройство мест (площадок) накопления ТКО"</t>
  </si>
  <si>
    <t>Основное мероприятие "Ремонт кабельных лотков, светильников освещения внутриквартальных проездов по ул. Комсомольская, 6"</t>
  </si>
  <si>
    <t>Основное мероприятие "Установка светильников по ул. Югорская"</t>
  </si>
  <si>
    <t>Основное мероприятие "Содержание объектов: сквер по ул.Таежная, памятник "Защитникам отечества""</t>
  </si>
  <si>
    <t>Муниципальная программа "Укрепление общественного здоровья"</t>
  </si>
  <si>
    <t>Подпрограмма "Создание условий для формирования мотивации у жителей города Покачи к ведению здорового образа жизни и отказу от вредных привычек"</t>
  </si>
  <si>
    <t>Основное мероприятие "Организация и проведение мероприятий, направленных на пропаганду здорового образа жизни"</t>
  </si>
  <si>
    <t>Подпрограмма "Повышение информированности населения города Покачи о факторах риска развития заболеваний и о мерах ведения здорового образа жизни"</t>
  </si>
  <si>
    <t>Основное мероприятие "Информирование граждан о факторах риска развития заболеваний, о мерах для профилактики заболеваний и ведения здорового образа жизни"</t>
  </si>
  <si>
    <t>Муниципальная программа "Обеспечение безопасности жизнедеятельности населения на территории города Покачи"</t>
  </si>
  <si>
    <t>Подпрограмма  "Защита населения и территори города Покачи от чрезвычайных ситуаций, совершенствование гражданской обороны, обеспечение пожарной безопасности и безопасности людей на водных объектах"</t>
  </si>
  <si>
    <t>Основное мероприятие "Обеспечение и организация деятельности Мунииипального казенного учреждения "Единая дежурно-диспетчерская служба города Покачи (МКУ "ЕДДС")"</t>
  </si>
  <si>
    <t>Основное мероприятие "Обеспечение мероприятий по обслуживанию и модернизации системы оповещения населения города Покачи об опасностях ТАСЦО (договора на приобретение, поставку товара и оборудования, оказания услуг, выполнению работ)"</t>
  </si>
  <si>
    <t>Основное мероприятие "Обеспечение мероприятий по содержанию и модернизации Системы-112 (доукомплектация)"</t>
  </si>
  <si>
    <t>Основное мероприятие "Обеспечение мероприятий по обеспечению безопасности на водных объектах"</t>
  </si>
  <si>
    <t>Основное мероприятие "Обеспечение первичных мер пожарной безопасности на территории муниципального образования"</t>
  </si>
  <si>
    <t>Основное мероприятие "Обеспечение мероприятий по предупреждению и ликвидации чрезвычайных ситуаций природного и техногенного характера и минимизации их последствий"</t>
  </si>
  <si>
    <t>Подпрограмма "Профилактика правонарушений на территории муниципального образования города Покачи"</t>
  </si>
  <si>
    <t>Основное мероприятие "Создание условий для деятельности народных дружин"</t>
  </si>
  <si>
    <t>Основное мероприятие "Обеспечение функционирования и развития систем видеонаблюдения в сфере общественного порядка"</t>
  </si>
  <si>
    <t>Подпрограмма "Формирование законопослушного поведения участников дорожного движения"</t>
  </si>
  <si>
    <t>Основное мероприятие "Обеспечение подготовки и участия в окружных соревнованиях среди отрядов юных инспекторов движения "Безопасное колесо""</t>
  </si>
  <si>
    <t>Основное мероприятие "Обеспечение пропаганды поведения с соблюдением правил дорожного движения среди населения, водителей транспортных средств, с задействованием группы (сообщества) в социальных сетях, в том числе "Кибердружины""</t>
  </si>
  <si>
    <t>Основное мероприятие "Обеспечение рейдов, рекламных акций на дорогах, в местах массового пребывания людей с использованием средств коллективного отображения информации"</t>
  </si>
  <si>
    <t>Основное мероприятие "Обеспечение мероприятий по пропагандистской работе, в том числе в трудовых коллективах, по культуре вождения, выявления и минимизации количества так называемых "опасных водителей", "лихачей", "любителей агрессивной езды", создание на телевидении и радио специальных программ"</t>
  </si>
  <si>
    <t>Основное мероприятие "Обеспечение функционирования и развития систем видеонаблюдения с целью повышения безопасности дорожного движения"</t>
  </si>
  <si>
    <t>Подпрограмма "Профилактика незаконного оборота и потребления наркотических средств и психотропных веществ"</t>
  </si>
  <si>
    <t>Основное мероприятие "Создание условий для деятельности субъектов профилактики наркомании"</t>
  </si>
  <si>
    <t>Основное мероприятие "Организация и проведение конкурсов, акций, слетов, реализация антинаркотических проектов с участием субъектов профилактики наркомании, в том числе общественности"</t>
  </si>
  <si>
    <t>Основное меропприятие "Поддержка социально-ориентированных некоммерческих организаций (далее - СОНКО), осуществляющих свою деятельность в сфере профилактики наркомании, копмлексной реабилитации и ресоциализации лиц, потребляющих наркотические средства и психотропные вещества в немедецинских целях, а также волонтерских антинаркотических движений"</t>
  </si>
  <si>
    <t>Муниципальная программа "Развитие детско-юношеского спорта в городе Покачи"</t>
  </si>
  <si>
    <t>Реализация мероприятий муниципальной программы "Развитие детско-юношеского спорта в городе Покачи"</t>
  </si>
  <si>
    <t>Основное мероприятия "Создание школьных спортивных лиг по виду (видам) спорта, объединяющих школьные спортивные клубы, а также по повышению эффективности деятельности таких клубов и уровня финансового обеспечения"</t>
  </si>
  <si>
    <t>Основное мероприятие "Материальное стимулирование учителей физической культуры, осуществляющих организацию деятельности школьных спортивных клубов и обеспечивающих реализацию в общеобразовательных организациях дополнительных общеобразовательных программ в области физической культуры и спорта для детей, а также по привлечению к этой деятельности тренеров-преподавателей"</t>
  </si>
  <si>
    <t>Основное мероприятие "Совершенствование материально-технической базы спортивных школ в соответствии с нормативами и нормами их обеспеченности"</t>
  </si>
  <si>
    <t>Муниципальная программа "Обеспечение экологической безопасности на территории города Покачи"</t>
  </si>
  <si>
    <t>Подпрограмма "Строительство объектов природоохранного назначения"</t>
  </si>
  <si>
    <t>Основное мероприятие "Строительство локального объекта для утилизации и обезвреживания отходов"</t>
  </si>
  <si>
    <t>Подпрограмма "Организация мероприятий по охране окружающей среды"</t>
  </si>
  <si>
    <t>Основное мероприятие "Мероприятия по предупреждению образования и ликвидации несанкционированных свалок отходов"</t>
  </si>
  <si>
    <t>Основное мероприятие "Мероприятия по организации использования, охраны, защиты, воспроизводства городских лесов"</t>
  </si>
  <si>
    <t>Основное мероприятие "Мероприятия по экологическому просвещению, образованию населения и формированию экологической культуры"</t>
  </si>
  <si>
    <t>Основное мероприятие "Поддержка (содействие) граждан и общественных объединений при реализации экологических проектов"</t>
  </si>
  <si>
    <t>Основное мероприятие "Формирование системы адаптации к изменениям климата и снижению негативного воздействия на окружающую среду"</t>
  </si>
  <si>
    <t>Основное мероприятие "Мероприятия по очистке от твердых коммунальных отходов берегов водных объектов в границах города Покачи"</t>
  </si>
  <si>
    <t>Подпрограмма "Благоустройство рекреационных зон"</t>
  </si>
  <si>
    <t>Основное мероприятие "Санитарное содержание и озеленение территории города"</t>
  </si>
  <si>
    <t>Основное мероприятие "Прочие мероприятия по благоустройству рекреационных зон"</t>
  </si>
  <si>
    <t>Подпрограмма "Организация противоэпидемических мероприятий"</t>
  </si>
  <si>
    <t>Основное мероприятие "Проведение дезинсекционной (ларвицидной), акарицидной обработок и барьерной дератизации"</t>
  </si>
  <si>
    <t>Муниципальная программа "Поддержка ведения садоводства и огородничества на территории  города Покачи"</t>
  </si>
  <si>
    <t>Реализация мероприятий муниципальной программы "Поддержка ведения садоводства и огородничества на территории  города Покачи"</t>
  </si>
  <si>
    <t>Основное мероприятие  "Организация межведомственных рейдов по обеспечению пожарной безопасности на участках"</t>
  </si>
  <si>
    <t>Основное мероприятие "Оказание информационной поддержки населению по вопросам садоводства и огородничества через газету "Покачевский вестник", официальный сайт администрации города Покачи, социальные сети: вконтакте"</t>
  </si>
  <si>
    <t>Муниципальная программа "Информационное общество города Покачи"</t>
  </si>
  <si>
    <t>Реализация мероприятий муниципальной программы "Информационное общество города Покачи"</t>
  </si>
  <si>
    <t>Основное мероприятие "Развитие информационной структуры в городе Покачи"</t>
  </si>
  <si>
    <t>Основное мероприятие "Обеспечение условий для бесперебойного качественного оказания услуг МАУ «МФЦ «Мои документы»"</t>
  </si>
  <si>
    <t>Муниципальная программа "Развитие образования в городе Покачи"</t>
  </si>
  <si>
    <t>Подпрограмма "Общее образование"</t>
  </si>
  <si>
    <t>Основное мероприятие "Обеспечение реализации основных общеобразовательных программ в образовательных организациях, расположенных на территории города Покачи"</t>
  </si>
  <si>
    <t>Основное мероприятие Региональный проект "Учитель будущего"</t>
  </si>
  <si>
    <t>Основное мероприятие Региональный проект "Поддержка семей имеющих детей"</t>
  </si>
  <si>
    <t>Основное мероприятие Региональный проект "Современная школа"</t>
  </si>
  <si>
    <t>Основное мероприятие Региональный проект "Цифровая образовательная среда"</t>
  </si>
  <si>
    <t>Основное мероприятие Региональный проект "Успех каждого ребенка"</t>
  </si>
  <si>
    <t>Основное мероприятие "Региональный проект "Патриотическое воспитание граждан Российской Федерации"</t>
  </si>
  <si>
    <t>Подпрограмма "Развитие гражданской активности у обучающихся образовательных организаций"</t>
  </si>
  <si>
    <t>Основное мероприятие "Региональный проект "Социальная активность""</t>
  </si>
  <si>
    <t>Подпрограмма "Ресурсное обеспечение в сфере образования"</t>
  </si>
  <si>
    <t>Основное мероприятие "Обеспечение комплексной безопасности образовательных организаций города Покачи""</t>
  </si>
  <si>
    <t>Основное мероприятие "Региональный проект "Современная школа""</t>
  </si>
  <si>
    <t>Основное мероприятие "Региональный проект "Содействие занятости женщин - создание условий дошкольного образования для детей в возрасте до трех лет""</t>
  </si>
  <si>
    <t>Муниципальная программа "Формирование современной городской среды в муниципальном образовании города Покачи"</t>
  </si>
  <si>
    <t>Реализация мероприятий муниципальной программы "Формирование современной городской среды в муниципальном образовании города Покачи"</t>
  </si>
  <si>
    <t>Основное мероприятие "Благоустройство общественных территорий города Покачи"</t>
  </si>
  <si>
    <t>Основное мероприятие "Благоустройство дворовых территорий города Покачи "</t>
  </si>
  <si>
    <t>Основное мероприятие "Реализация проекта инициативного бюджетирования "Площадка для выгула собак""</t>
  </si>
  <si>
    <t>Основное мероприятие "Региональный проект "Формирование комфортной городской среды""</t>
  </si>
  <si>
    <t>Муниципальная программа "Формирование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Покачи"</t>
  </si>
  <si>
    <t>Подпрограмма "Формирование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инвалидов и других маломобильных групп населения города Покачи"</t>
  </si>
  <si>
    <t>Основное мероприятие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города Покачи"</t>
  </si>
  <si>
    <t>Подпрограмма "Социальная адаптация инвалидов и других маломобильных групп населения на территории города Покачи"</t>
  </si>
  <si>
    <t>Основное мероприятие "Выявление и устранение барьеров, препятствующих трудоустройству инвалидов проживающих в муниципальном образовании город Покачи"</t>
  </si>
  <si>
    <t>01</t>
  </si>
  <si>
    <t>01.Я</t>
  </si>
  <si>
    <t>01.Я.01</t>
  </si>
  <si>
    <t>02</t>
  </si>
  <si>
    <t>02.Я</t>
  </si>
  <si>
    <t>02.Я.01</t>
  </si>
  <si>
    <t>02.Я.02</t>
  </si>
  <si>
    <t>02.Я.03</t>
  </si>
  <si>
    <t>03</t>
  </si>
  <si>
    <t>03.Я</t>
  </si>
  <si>
    <t>03.Я.01</t>
  </si>
  <si>
    <t>03.Я.02</t>
  </si>
  <si>
    <t>04</t>
  </si>
  <si>
    <t>04.1</t>
  </si>
  <si>
    <t>04.1.01</t>
  </si>
  <si>
    <t>04.1.02</t>
  </si>
  <si>
    <t>04.1.A1</t>
  </si>
  <si>
    <t>04.2</t>
  </si>
  <si>
    <t>04.2.01</t>
  </si>
  <si>
    <t>04.2.02</t>
  </si>
  <si>
    <t>04.2.A1</t>
  </si>
  <si>
    <t>04.3</t>
  </si>
  <si>
    <t>04.3.01</t>
  </si>
  <si>
    <t>04.3.02</t>
  </si>
  <si>
    <t>04.4</t>
  </si>
  <si>
    <t>04.4.01</t>
  </si>
  <si>
    <t>04.4.02</t>
  </si>
  <si>
    <t>04.4.03</t>
  </si>
  <si>
    <t>04.4.04</t>
  </si>
  <si>
    <t>04.4.05</t>
  </si>
  <si>
    <t>04.4.06</t>
  </si>
  <si>
    <t>04.4.07</t>
  </si>
  <si>
    <t>04.4.08</t>
  </si>
  <si>
    <t>04.4.09</t>
  </si>
  <si>
    <t>04.5</t>
  </si>
  <si>
    <t>04.5.01</t>
  </si>
  <si>
    <t>04.5.02</t>
  </si>
  <si>
    <t>04.5.A1</t>
  </si>
  <si>
    <t>04.6</t>
  </si>
  <si>
    <t>04.6.01</t>
  </si>
  <si>
    <t>04.6.02</t>
  </si>
  <si>
    <t>04.6.03</t>
  </si>
  <si>
    <t>04.7</t>
  </si>
  <si>
    <t>04.7.01</t>
  </si>
  <si>
    <t>04.8</t>
  </si>
  <si>
    <t>04.8.01</t>
  </si>
  <si>
    <t>04.8.02</t>
  </si>
  <si>
    <t>04.8.03</t>
  </si>
  <si>
    <t>04.8.04</t>
  </si>
  <si>
    <t>05</t>
  </si>
  <si>
    <t>05.Я</t>
  </si>
  <si>
    <t>05.Я.01</t>
  </si>
  <si>
    <t>05.Я.02</t>
  </si>
  <si>
    <t>05.Я.03</t>
  </si>
  <si>
    <t>05.Я.04</t>
  </si>
  <si>
    <t>05.Я.05</t>
  </si>
  <si>
    <t>06</t>
  </si>
  <si>
    <t>06.Я</t>
  </si>
  <si>
    <t>06.Я.01</t>
  </si>
  <si>
    <t>06.Я.02</t>
  </si>
  <si>
    <t>07</t>
  </si>
  <si>
    <t>07.Я</t>
  </si>
  <si>
    <t>07.Я.01</t>
  </si>
  <si>
    <t>07.Я.02</t>
  </si>
  <si>
    <t>07.Я.03</t>
  </si>
  <si>
    <t>08</t>
  </si>
  <si>
    <t>08.1</t>
  </si>
  <si>
    <t>08.1.01</t>
  </si>
  <si>
    <t>08.2</t>
  </si>
  <si>
    <t>08.2.01</t>
  </si>
  <si>
    <t>08.2.02</t>
  </si>
  <si>
    <t>08.2.03</t>
  </si>
  <si>
    <t>08.2.04</t>
  </si>
  <si>
    <t>08.2.05</t>
  </si>
  <si>
    <t>08.2.06</t>
  </si>
  <si>
    <t>08.2.07</t>
  </si>
  <si>
    <t>08.2.08</t>
  </si>
  <si>
    <t>08.2.09</t>
  </si>
  <si>
    <t>08.2.10</t>
  </si>
  <si>
    <t>08.2.11</t>
  </si>
  <si>
    <t>08.2.12</t>
  </si>
  <si>
    <t>09</t>
  </si>
  <si>
    <t>09.1</t>
  </si>
  <si>
    <t>09.1.01</t>
  </si>
  <si>
    <t>09.1.02</t>
  </si>
  <si>
    <t>09.1.03</t>
  </si>
  <si>
    <t>09.1.04</t>
  </si>
  <si>
    <t>09.1.05</t>
  </si>
  <si>
    <t>09.1.I4</t>
  </si>
  <si>
    <t>09.1.I5</t>
  </si>
  <si>
    <t>09.2</t>
  </si>
  <si>
    <t>09.2.01</t>
  </si>
  <si>
    <t>09.3</t>
  </si>
  <si>
    <t>09.3.01</t>
  </si>
  <si>
    <t>10</t>
  </si>
  <si>
    <t>10.Я</t>
  </si>
  <si>
    <t>10.Я.01</t>
  </si>
  <si>
    <t>10.Я.02</t>
  </si>
  <si>
    <t>11</t>
  </si>
  <si>
    <t>11.Я</t>
  </si>
  <si>
    <t>11.Я.01</t>
  </si>
  <si>
    <t>11.Я.02</t>
  </si>
  <si>
    <t>11.Я.03</t>
  </si>
  <si>
    <t>12</t>
  </si>
  <si>
    <t>12.Я</t>
  </si>
  <si>
    <t>12.Я.01</t>
  </si>
  <si>
    <t>12.Я.02</t>
  </si>
  <si>
    <t>13</t>
  </si>
  <si>
    <t>13.Я</t>
  </si>
  <si>
    <t>13.Я.01</t>
  </si>
  <si>
    <t>13.Я.02</t>
  </si>
  <si>
    <t>13.Я.03</t>
  </si>
  <si>
    <t>14</t>
  </si>
  <si>
    <t>14.1</t>
  </si>
  <si>
    <t>14.1.01</t>
  </si>
  <si>
    <t>14.1.02</t>
  </si>
  <si>
    <t>14.1.03</t>
  </si>
  <si>
    <t>14.1.04</t>
  </si>
  <si>
    <t>14.1.05</t>
  </si>
  <si>
    <t>14.1.06</t>
  </si>
  <si>
    <t>14.2</t>
  </si>
  <si>
    <t>14.2.01</t>
  </si>
  <si>
    <t>14.2.02</t>
  </si>
  <si>
    <t>15</t>
  </si>
  <si>
    <t>15.1</t>
  </si>
  <si>
    <t>15.1.01</t>
  </si>
  <si>
    <t>15.2</t>
  </si>
  <si>
    <t>15.2.01</t>
  </si>
  <si>
    <t>15.2.02</t>
  </si>
  <si>
    <t>15.2.03</t>
  </si>
  <si>
    <t>15.2.04</t>
  </si>
  <si>
    <t>15.3</t>
  </si>
  <si>
    <t>15.3.01</t>
  </si>
  <si>
    <t>15.3.02</t>
  </si>
  <si>
    <t>16</t>
  </si>
  <si>
    <t>16.Я</t>
  </si>
  <si>
    <t>16.Я.01</t>
  </si>
  <si>
    <t>17</t>
  </si>
  <si>
    <t>17.Я</t>
  </si>
  <si>
    <t>17.Я.01</t>
  </si>
  <si>
    <t>17.Я.02</t>
  </si>
  <si>
    <t>17.Я.03</t>
  </si>
  <si>
    <t>17.Я.04</t>
  </si>
  <si>
    <t>17.Я.05</t>
  </si>
  <si>
    <t>17.Я.06</t>
  </si>
  <si>
    <t>17.Я.07</t>
  </si>
  <si>
    <t>18</t>
  </si>
  <si>
    <t>18.Я</t>
  </si>
  <si>
    <t>18.Я.01</t>
  </si>
  <si>
    <t>18.Я.02</t>
  </si>
  <si>
    <t>19</t>
  </si>
  <si>
    <t>19.Я</t>
  </si>
  <si>
    <t>19.Я.01</t>
  </si>
  <si>
    <t>19.Я.02</t>
  </si>
  <si>
    <t>19.Я.03</t>
  </si>
  <si>
    <t>19.Я.04</t>
  </si>
  <si>
    <t>20</t>
  </si>
  <si>
    <t>20.1</t>
  </si>
  <si>
    <t>20.1.01</t>
  </si>
  <si>
    <t>20.1.02</t>
  </si>
  <si>
    <t>20.1.03</t>
  </si>
  <si>
    <t>20.1.04</t>
  </si>
  <si>
    <t>20.2</t>
  </si>
  <si>
    <t>20.2.01</t>
  </si>
  <si>
    <t>20.3</t>
  </si>
  <si>
    <t>20.3.01</t>
  </si>
  <si>
    <t>20.4</t>
  </si>
  <si>
    <t>20.4.01</t>
  </si>
  <si>
    <t>20.5</t>
  </si>
  <si>
    <t>20.5.01</t>
  </si>
  <si>
    <t>20.5.02</t>
  </si>
  <si>
    <t>20.5.03</t>
  </si>
  <si>
    <t>20.5.04</t>
  </si>
  <si>
    <t>20.5.05</t>
  </si>
  <si>
    <t>20.5.06</t>
  </si>
  <si>
    <t>20.5.07</t>
  </si>
  <si>
    <t>20.5.08</t>
  </si>
  <si>
    <t>20.5.09</t>
  </si>
  <si>
    <t>20.5.10</t>
  </si>
  <si>
    <t>21</t>
  </si>
  <si>
    <t>21.1</t>
  </si>
  <si>
    <t>21.1.01</t>
  </si>
  <si>
    <t>21.2</t>
  </si>
  <si>
    <t>21.2.01</t>
  </si>
  <si>
    <t>22</t>
  </si>
  <si>
    <t>22.1</t>
  </si>
  <si>
    <t>22.1.01</t>
  </si>
  <si>
    <t>22.1.02</t>
  </si>
  <si>
    <t>22.1.03</t>
  </si>
  <si>
    <t>22.1.04</t>
  </si>
  <si>
    <t>22.1.05</t>
  </si>
  <si>
    <t>22.1.06</t>
  </si>
  <si>
    <t>22.2</t>
  </si>
  <si>
    <t>22.2.01</t>
  </si>
  <si>
    <t>22.2.02</t>
  </si>
  <si>
    <t>22.3</t>
  </si>
  <si>
    <t>22.3.01</t>
  </si>
  <si>
    <t>22.3.02</t>
  </si>
  <si>
    <t>22.3.03</t>
  </si>
  <si>
    <t>22.3.04</t>
  </si>
  <si>
    <t>22.3.05</t>
  </si>
  <si>
    <t>22.4</t>
  </si>
  <si>
    <t>22.4.01</t>
  </si>
  <si>
    <t>22.4.02</t>
  </si>
  <si>
    <t>22.4.03</t>
  </si>
  <si>
    <t>23</t>
  </si>
  <si>
    <t>23.Я</t>
  </si>
  <si>
    <t>23.Я.01</t>
  </si>
  <si>
    <t>23.Я.02</t>
  </si>
  <si>
    <t>23.Я.03</t>
  </si>
  <si>
    <t>24</t>
  </si>
  <si>
    <t>24.1</t>
  </si>
  <si>
    <t>24.1.01</t>
  </si>
  <si>
    <t>24.2</t>
  </si>
  <si>
    <t>24.2.01</t>
  </si>
  <si>
    <t>24.2.02</t>
  </si>
  <si>
    <t>24.2.03</t>
  </si>
  <si>
    <t>24.2.04</t>
  </si>
  <si>
    <t>24.2.05</t>
  </si>
  <si>
    <t>24.2.06</t>
  </si>
  <si>
    <t>24.3</t>
  </si>
  <si>
    <t>24.3.01</t>
  </si>
  <si>
    <t>24.3.02</t>
  </si>
  <si>
    <t>24.4</t>
  </si>
  <si>
    <t>24.4.01</t>
  </si>
  <si>
    <t>25</t>
  </si>
  <si>
    <t>25.Я</t>
  </si>
  <si>
    <t>25.Я.01</t>
  </si>
  <si>
    <t>25.Я.02</t>
  </si>
  <si>
    <t>27</t>
  </si>
  <si>
    <t>27.Я</t>
  </si>
  <si>
    <t>27.Я.01</t>
  </si>
  <si>
    <t>27.Я.02</t>
  </si>
  <si>
    <t>28</t>
  </si>
  <si>
    <t>28.1</t>
  </si>
  <si>
    <t>28.1.01</t>
  </si>
  <si>
    <t>28.1.02</t>
  </si>
  <si>
    <t>28.1.03</t>
  </si>
  <si>
    <t>28.1.04</t>
  </si>
  <si>
    <t>28.1.05</t>
  </si>
  <si>
    <t>28.1.06</t>
  </si>
  <si>
    <t>28.1.EВ</t>
  </si>
  <si>
    <t>28.2</t>
  </si>
  <si>
    <t>28.2.01</t>
  </si>
  <si>
    <t>28.3</t>
  </si>
  <si>
    <t>28.3.01</t>
  </si>
  <si>
    <t>28.3.02</t>
  </si>
  <si>
    <t>28.3.03</t>
  </si>
  <si>
    <t>29</t>
  </si>
  <si>
    <t>29.Я</t>
  </si>
  <si>
    <t>29.Я.01</t>
  </si>
  <si>
    <t>29.Я.02</t>
  </si>
  <si>
    <t>29.Я.03</t>
  </si>
  <si>
    <t>29.Я.F2</t>
  </si>
  <si>
    <t>33</t>
  </si>
  <si>
    <t>33.1</t>
  </si>
  <si>
    <t>33.1.01</t>
  </si>
  <si>
    <t>33.2</t>
  </si>
  <si>
    <t>33.2.01</t>
  </si>
  <si>
    <t>Наименование муниципальной программы/ подпрограммы/ основного мероприятия</t>
  </si>
  <si>
    <t>В соответствии с действующими Положениями об оплате труда в разрезе наименования должностей согласно штатному расписанию</t>
  </si>
  <si>
    <t xml:space="preserve">   Руководство (заместители главы администрации города Покачи и пресс-секретарь)</t>
  </si>
  <si>
    <t xml:space="preserve">   Комитет по управлению муниципальным имуществом</t>
  </si>
  <si>
    <t xml:space="preserve">   Управление экономики</t>
  </si>
  <si>
    <t xml:space="preserve">   Отдел по социальным вопросам и связям с общественностью</t>
  </si>
  <si>
    <t xml:space="preserve">   МАДОУ ДСКВ "Сказка"</t>
  </si>
  <si>
    <t xml:space="preserve">   МАДОУ ДСКВ "Солнышко"</t>
  </si>
  <si>
    <t xml:space="preserve">   МАДОУ ЦРР-д/с</t>
  </si>
  <si>
    <t xml:space="preserve">   МАДОУ ДСКВ "Рябинушка"</t>
  </si>
  <si>
    <t xml:space="preserve">   МАОУ "Средняя общеобразовательная школа №1"</t>
  </si>
  <si>
    <t xml:space="preserve">   МАОУ "Средняя общеобразовательная школа №2"</t>
  </si>
  <si>
    <t xml:space="preserve">   МАОУ "Средняя общеобразовательная школа №4"</t>
  </si>
  <si>
    <t xml:space="preserve">   МАУ "Спортивная школа"</t>
  </si>
  <si>
    <t xml:space="preserve">   МАУ "Спортивно-оздоровительный комплекс "Звездный"</t>
  </si>
  <si>
    <t xml:space="preserve">   МАУ Дом культуры "Октябрь"</t>
  </si>
  <si>
    <t xml:space="preserve">   МАУ "Городская библиотека имени А.А. Филатова"</t>
  </si>
  <si>
    <t xml:space="preserve">   МАДОУ  ДСКВ "Югорка"</t>
  </si>
  <si>
    <t xml:space="preserve">   МАУ "Краеведческий музей"</t>
  </si>
  <si>
    <t xml:space="preserve">   МАУ "Редакция газеты "Покачевский вестник"</t>
  </si>
  <si>
    <t xml:space="preserve">   МАУ ДО "ДШИ"</t>
  </si>
  <si>
    <t xml:space="preserve">   Сектор специальных мероприятий</t>
  </si>
  <si>
    <t xml:space="preserve">   Отдел муниципального контроля</t>
  </si>
  <si>
    <t xml:space="preserve">Код </t>
  </si>
  <si>
    <t xml:space="preserve">Наименование </t>
  </si>
  <si>
    <t xml:space="preserve"> Перечень и коды целевых статей расходов</t>
  </si>
  <si>
    <t>Приложение 4.1 к Порядку и методике расчета базовых бюджетных ассигнований 
по муниципальным программам города Покачи, непрограммным направлениям 
деятельности и оценки общего объема дополнительных бюджетных ассигнований 
на очередной финансовый год и на плановый период, утвержденного приказом 
комитета финансов администрации города Покачи 
от______________ №_____</t>
  </si>
  <si>
    <t>Приложение 4.2 к Порядку и методике расчета базовых бюджетных ассигнований 
по муниципальным программам города Покачи, непрограммным направлениям 
деятельности и оценки общего объема дополнительных бюджетных ассигнований 
на очередной финансовый год и на плановый период, утвержденного приказом 
комитета финансов администрации города Покачи 
от______________ №_____</t>
  </si>
  <si>
    <t>Приложение 4.3 к Порядку и методике расчета базовых бюджетных ассигнований 
по муниципальным программам города Покачи, непрограммным направлениям 
деятельности и оценки общего объема дополнительных бюджетных ассигнований 
на очередной финансовый год и на плановый период, утвержденного приказом 
комитета финансов администрации города Покачи 
от______________ №_____</t>
  </si>
  <si>
    <t>Приложение 4.4 к Порядку и методике расчета базовых бюджетных ассигнований 
по муниципальным программам города Покачи, непрограммным направлениям 
деятельности и оценки общего объема дополнительных бюджетных ассигнований 
на очередной финансовый год и на плановый период, утвержденного приказом 
комитета финансов администрации города Покачи 
от______________ №_____</t>
  </si>
  <si>
    <t>Приложение 4.5 к Порядку и методике расчета базовых бюджетных ассигнований 
по муниципальным программам города Покачи, непрограммным направлениям 
деятельности и оценки общего объема дополнительных бюджетных ассигнований 
на очередной финансовый год и на плановый период, утвержденного приказом 
комитета финансов администрации города Покачи 
от______________ №_____</t>
  </si>
  <si>
    <t>Приложение 4.6 к Порядку и методике расчета базовых бюджетных ассигнований 
по муниципальным программам города Покачи, непрограммным направлениям 
деятельности и оценки общего объема дополнительных бюджетных ассигнований 
на очередной финансовый год и на плановый период, утвержденного приказом 
комитета финансов администрации города Покачи 
от______________ №_____</t>
  </si>
  <si>
    <t>Приложение 4.7 к Порядку и методике расчета базовых бюджетных ассигнований 
по муниципальным программам города Покачи, непрограммным направлениям 
деятельности и оценки общего объема дополнительных бюджетных ассигнований 
на очередной финансовый год и на плановый период, утвержденного приказом 
комитета финансов администрации города Покачи 
от______________ №_____</t>
  </si>
  <si>
    <t>Приложение 5 к Порядку и методике расчета базовых бюджетных ассигнований 
по муниципальным программам города Покачи, непрограммным направлениям 
деятельности и оценки общего объема дополнительных бюджетных ассигнований 
на очередной финансовый год и на плановый период, утвержденного приказом 
комитета финансов администрации города Покачи 
от______________ №____</t>
  </si>
  <si>
    <t>Приложение 6 к Порядку и методике расчета базовых бюджетных ассигнований 
по муниципальным программам города Покачи, непрограммным направлениям 
деятельности и оценки общего объема дополнительных бюджетных ассигнований 
на очередной финансовый год и на плановый период, утвержденного приказом 
комитета финансов администрации города Покачи 
от______________ №____</t>
  </si>
  <si>
    <t>Приложение 7 к Порядку и методике расчета базовых бюджетных ассигнований 
по муниципальным программам города Покачи, непрограммным направлениям 
деятельности и оценки общего объема дополнительных бюджетных ассигнований 
на очередной финансовый год и на плановый период, утвержденного приказом 
комитета финансов администрации города Покачи 
от______________ №____</t>
  </si>
  <si>
    <t xml:space="preserve">   Отдел по осуществлению деятельности муниципальной комиссии по делам несовершеннолетних и защите их прав 
   администрации города Покачи</t>
  </si>
  <si>
    <t>ИТОГО по направлению СБП</t>
  </si>
  <si>
    <t>Примечание: расходы на финансовое обеспечение муниципального задания заполняются одной строкой отдельно по каждому муниципальному учреждению с приложением соответствующих расчетов в разрезе муниципальных услуг. Остальные расходы заполняются в разрезе СубКОСГУ в соответствии с проектными планами финансово-хозяйственной деятельности учреждений.</t>
  </si>
  <si>
    <t>Штатная численность на 1 июля текущего года</t>
  </si>
  <si>
    <t>Денежное поощрение (текущая премия)</t>
  </si>
  <si>
    <t>Месячный фонд на 1 единицу</t>
  </si>
  <si>
    <t>Премии, в том числе за выполнение особо важных и сложных заданий на 1 единицу</t>
  </si>
  <si>
    <t>Премии, в том числе за выполнение особо важных и сложных заданий с учетом плановой численности</t>
  </si>
  <si>
    <t>ИТОГО в год по ст.211 на 1 единицу</t>
  </si>
  <si>
    <t>Начисления на оплату труда на 1 единицу ст.213</t>
  </si>
  <si>
    <t>Начисления на оплату труда с учетом плановой численности ст.213</t>
  </si>
  <si>
    <t>ВСЕГО с учетом плановой численности</t>
  </si>
  <si>
    <t>% от оклада</t>
  </si>
  <si>
    <t>% от оклада (фактически установленный)</t>
  </si>
  <si>
    <t>Коэффициент к окладу</t>
  </si>
  <si>
    <t>Категория работников</t>
  </si>
  <si>
    <t>Штатная численность по состоянию на 1 июля текущего года</t>
  </si>
  <si>
    <t xml:space="preserve">Фактически занятые ставки (за 1 полугодие текущего года) </t>
  </si>
  <si>
    <t>Среднесписочная численность (за 1 полугодие текущего года) без внешних совместителей</t>
  </si>
  <si>
    <t xml:space="preserve">Должностной оклад </t>
  </si>
  <si>
    <t>Выплата за интенсивность и высокие результаты</t>
  </si>
  <si>
    <t>Выплата за выслугу лет</t>
  </si>
  <si>
    <t>За работу в ночное время</t>
  </si>
  <si>
    <t>За работу в выходные и праздничные дни</t>
  </si>
  <si>
    <t>Выплата за работу с вредными и (или) опасными условиями труда</t>
  </si>
  <si>
    <t>Премиальная выплата по итогам работы за месяц</t>
  </si>
  <si>
    <t>ФОТ в месяц на 1 штатную единицу</t>
  </si>
  <si>
    <t>Доплата до МРОТ на 1 штатную единицу</t>
  </si>
  <si>
    <t>ФОТ в месяц с учетом доплаты до МРОТ на 1 штатную единицу</t>
  </si>
  <si>
    <t>ФОТ в месяц с учетом доплаты до МРОТ на фактически занятые ставки</t>
  </si>
  <si>
    <t>ФОТ в год на фактически занятые ставки</t>
  </si>
  <si>
    <t>Единовременная выплата на профилактику заболеваний на среднесписочную численность</t>
  </si>
  <si>
    <t>ИТОГО ФОТ в год по ст.211 на 1 штатную единицу</t>
  </si>
  <si>
    <t>ИТОГО ФОТ в год по ст.211 на фактически занятые ставки</t>
  </si>
  <si>
    <t>Начисления на оплату труда ст.213 на 1 штатную единицу</t>
  </si>
  <si>
    <t>Начисления на оплату труда ст.213 на фактически занятые ставки</t>
  </si>
  <si>
    <t>Всего расходов на оплату труда на 1 штатную единицу</t>
  </si>
  <si>
    <t>ВСЕГО расходов на оплату труда</t>
  </si>
  <si>
    <t>Должности, не включенные в ПКГ</t>
  </si>
  <si>
    <t>Служащие, специалисты</t>
  </si>
  <si>
    <t>Выплата за интенсивность и высокие результаты работы</t>
  </si>
  <si>
    <t>Выслуга лет</t>
  </si>
  <si>
    <t>Премиальная выплата по результатам работы за месяц</t>
  </si>
  <si>
    <t>Итого ФОТ в год на 1 штатную единицу</t>
  </si>
  <si>
    <t>Итого ФОТ в год на фактически занятые ставки</t>
  </si>
  <si>
    <t>Единовременная выплата при предоставлении ежегодного оплачиваемого отпуска на среднесписочную численность (2 оклада)</t>
  </si>
  <si>
    <t>Итого ФОТ в год по ст.211</t>
  </si>
  <si>
    <t>Начисление на оплату труда ст.213</t>
  </si>
  <si>
    <t>Всего расходов на оплату труда</t>
  </si>
  <si>
    <t>ФОТ В МЕСЯЦ с учетом доплаты до МРОТ на 1 штатную единицу</t>
  </si>
  <si>
    <t>ФОТ В МЕСЯЦ с учетом доплаты до МРОТ на фактически занятые ставки</t>
  </si>
  <si>
    <t>ФОТ В ГОД на фактически занятые ставки</t>
  </si>
  <si>
    <t>ИТОГО ФОТ в год по ст.211</t>
  </si>
  <si>
    <t>Начисление на оплату труда в год ст.213, 30,2%</t>
  </si>
  <si>
    <t>Всего</t>
  </si>
  <si>
    <t>Расчет годового фонда оплаты труда за счет средств местного бюджета учреждений дополнительного образования на очередной финансовый год и на плановый период</t>
  </si>
  <si>
    <t>ФОТ в месяц на 1 штатную единицу (значение целевого показателя для педработников)</t>
  </si>
  <si>
    <t xml:space="preserve">Доплата до МРОТ на 1 штатную единицу                     </t>
  </si>
  <si>
    <t>Начисление на оплату труда ст.213 на 1 штатную единицу</t>
  </si>
  <si>
    <t>Начисление на оплату труда ст.213 на фактически занятые ставки</t>
  </si>
  <si>
    <t>Расчета фонда оплаты труда работников учреждений физической культуры и спорта за счет средств местного бюджета на очередной финансовый год и на плановый период
 по _______________________________ 
           (наименование учреждения)</t>
  </si>
  <si>
    <t>ДОЛЖНОСТЬ (СПЕЦИАЛЬНОСТЬ, ПРОФЕССИЯ), РАЗРЯД</t>
  </si>
  <si>
    <t>Квалификационный уровень</t>
  </si>
  <si>
    <t>КОЭФФИЦИЕНТ КВАЛИФИКАЦИИ</t>
  </si>
  <si>
    <t>ВЫПЛАТЫ ЗА ОПЫТ И ДОСТИЖЕНИЯ РАБОТНИКАМ, ИМЕЮЩИМ ГОСУДАРСТВЕННЫЕ И ВЕДОМСТВЕННЫЕ ЗВАНИЯ И НАГРАДЫ</t>
  </si>
  <si>
    <t>ДОПЛАТА ДО МРОТ в месяц на 1 штатную единицу</t>
  </si>
  <si>
    <t>ИТОГО ФОТ В МЕСЯЦ с учетом доплаты до МРОТ на 1 штатную единицу</t>
  </si>
  <si>
    <t>ИТОГО ФОТ В МЕСЯЦ с учетом доплаты до МРОТ на фактически занятые ставки</t>
  </si>
  <si>
    <t>Единовременная выплата при предоставлении ежегодного оплачиваемого отпуска на среднесписочную численность</t>
  </si>
  <si>
    <t>ВСЕГО ФОТ в год по ст.211 на 1 штатную единицу</t>
  </si>
  <si>
    <t>ВСЕГО ФОТ в год по ст.211 на фактически занятые ставки</t>
  </si>
  <si>
    <t>РАСЧЕТ РАСХОДОВ НА РЕАЛИЗАЦИЮ МУНИЦИПАЛЬНОЙ ПРОГРАММЫ НА ОЧЕРЕДНОЙ И НА ПЛАНОВЫЙ ПЕРИОДЫ 
ДЛЯ МУНИЦИПАЛЬНЫХ ПРОГРАММ, В КОТОРЫХ ПРЕДУСМОТРЕНЫ РАСХОДЫ НА ФИНАНСОВОЕ ОБЕСПЕЧЕНИЕ ВЫПОЛНЕНИЯ МУНИЦИПАЛЬНОГО ЗАДАНИЯ</t>
  </si>
  <si>
    <t>РАСЧЕТ РАСХОДОВ НА  РЕАЛИЗАЦИЮ МУНИЦИПАЛЬНОЙ ПРОГРАММЫ (НЕПРОГРАММНЫХ РАСХОДОВ) НА ОЧЕРЕДНОЙ И НА ПЛАНОВЫЙ ПЕРИОДЫ
ДЛЯ МУНИЦИПАЛЬНЫХ ПОГРАММ, В КОТОРЫХ НЕ ПРЕДУСМОТРЕНЫ РАСХОДЫ НА ФИНАНСОВОЕ ОБЕСПЕЧЕНИЕ ВЫПОЛНЕНИЯ МУНИЦИПАЛЬНОГО ЗАДАНИЯ</t>
  </si>
  <si>
    <t>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</si>
</sst>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000\.00\.00"/>
    <numFmt numFmtId="166" formatCode="_-* #,##0.00_р_._-;\-* #,##0.00_р_._-;_-* \-??_р_._-;_-@_-"/>
    <numFmt numFmtId="167" formatCode="_-* #,##0.00_-;\-* #,##0.00_-;_-* &quot;-&quot;??_-;_-@_-"/>
    <numFmt numFmtId="168" formatCode="_(* #,##0.00_);_(* \(#,##0.00\);_(* &quot;-&quot;??_);_(@_)"/>
    <numFmt numFmtId="169" formatCode="#,##0.0"/>
    <numFmt numFmtId="170" formatCode="#,##0.0_ ;\-#,##0.0\ "/>
    <numFmt numFmtId="171" formatCode="#,##0.00_р_."/>
    <numFmt numFmtId="172" formatCode="#,##0.000"/>
    <numFmt numFmtId="173" formatCode="#,##0.00_ ;\-#,##0.00\ "/>
    <numFmt numFmtId="174" formatCode="0.0%"/>
    <numFmt numFmtId="175" formatCode="#,##0.00&quot; &quot;[$руб.-419];[Red]&quot;-&quot;#,##0.00&quot; &quot;[$руб.-419]"/>
  </numFmts>
  <fonts count="6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2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name val="Arial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sz val="9"/>
      <name val="Arial"/>
      <family val="2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Bookman Old Style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Bookman Old Style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indexed="8"/>
      <name val="Bookman Old Style"/>
      <family val="1"/>
      <charset val="204"/>
    </font>
    <font>
      <b/>
      <sz val="9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color indexed="8"/>
      <name val="Bookman Old Style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theme="1"/>
      <name val="Arial"/>
      <family val="2"/>
      <charset val="204"/>
    </font>
    <font>
      <b/>
      <sz val="9"/>
      <name val="Times New Roman"/>
      <family val="1"/>
      <charset val="204"/>
    </font>
    <font>
      <sz val="11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7">
    <xf numFmtId="0" fontId="0" fillId="0" borderId="0"/>
    <xf numFmtId="0" fontId="2" fillId="0" borderId="0"/>
    <xf numFmtId="0" fontId="6" fillId="0" borderId="0"/>
    <xf numFmtId="0" fontId="2" fillId="0" borderId="0"/>
    <xf numFmtId="0" fontId="12" fillId="0" borderId="0"/>
    <xf numFmtId="0" fontId="2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9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6" fontId="12" fillId="0" borderId="0"/>
    <xf numFmtId="164" fontId="2" fillId="0" borderId="0" applyFont="0" applyFill="0" applyBorder="0" applyAlignment="0" applyProtection="0"/>
    <xf numFmtId="164" fontId="23" fillId="0" borderId="0" applyFont="0" applyFill="0" applyBorder="0" applyAlignment="0" applyProtection="0"/>
    <xf numFmtId="0" fontId="2" fillId="0" borderId="0"/>
    <xf numFmtId="0" fontId="2" fillId="0" borderId="0"/>
    <xf numFmtId="0" fontId="23" fillId="0" borderId="0"/>
    <xf numFmtId="0" fontId="2" fillId="0" borderId="0"/>
    <xf numFmtId="0" fontId="1" fillId="0" borderId="0"/>
    <xf numFmtId="167" fontId="22" fillId="0" borderId="0" applyFont="0" applyFill="0" applyBorder="0" applyAlignment="0" applyProtection="0"/>
    <xf numFmtId="168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175" fontId="12" fillId="0" borderId="0"/>
    <xf numFmtId="175" fontId="12" fillId="0" borderId="0"/>
    <xf numFmtId="0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175" fontId="12" fillId="0" borderId="0"/>
    <xf numFmtId="9" fontId="63" fillId="0" borderId="0"/>
    <xf numFmtId="175" fontId="23" fillId="0" borderId="0"/>
    <xf numFmtId="175" fontId="2" fillId="0" borderId="0"/>
    <xf numFmtId="175" fontId="23" fillId="0" borderId="0"/>
    <xf numFmtId="175" fontId="23" fillId="0" borderId="0"/>
    <xf numFmtId="175" fontId="23" fillId="0" borderId="0"/>
    <xf numFmtId="175" fontId="23" fillId="0" borderId="0"/>
    <xf numFmtId="175" fontId="23" fillId="0" borderId="0"/>
    <xf numFmtId="175" fontId="23" fillId="0" borderId="0"/>
    <xf numFmtId="175" fontId="23" fillId="0" borderId="0"/>
    <xf numFmtId="175" fontId="23" fillId="0" borderId="0"/>
    <xf numFmtId="175" fontId="2" fillId="0" borderId="0"/>
    <xf numFmtId="175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3" fillId="0" borderId="0"/>
    <xf numFmtId="175" fontId="23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4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3" fillId="0" borderId="0"/>
    <xf numFmtId="0" fontId="23" fillId="0" borderId="0"/>
    <xf numFmtId="0" fontId="23" fillId="0" borderId="0"/>
    <xf numFmtId="175" fontId="23" fillId="0" borderId="0"/>
    <xf numFmtId="175" fontId="22" fillId="0" borderId="0"/>
    <xf numFmtId="175" fontId="22" fillId="0" borderId="0"/>
    <xf numFmtId="175" fontId="2" fillId="0" borderId="0"/>
    <xf numFmtId="175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2" fillId="0" borderId="0"/>
    <xf numFmtId="175" fontId="22" fillId="0" borderId="0"/>
    <xf numFmtId="175" fontId="22" fillId="0" borderId="0"/>
    <xf numFmtId="175" fontId="2" fillId="0" borderId="0"/>
    <xf numFmtId="175" fontId="23" fillId="0" borderId="0"/>
    <xf numFmtId="175" fontId="23" fillId="0" borderId="0"/>
    <xf numFmtId="175" fontId="23" fillId="0" borderId="0"/>
    <xf numFmtId="175" fontId="23" fillId="0" borderId="0"/>
    <xf numFmtId="175" fontId="2" fillId="0" borderId="0"/>
    <xf numFmtId="175" fontId="2" fillId="0" borderId="0"/>
    <xf numFmtId="175" fontId="1" fillId="0" borderId="0"/>
    <xf numFmtId="175" fontId="1" fillId="0" borderId="0"/>
    <xf numFmtId="175" fontId="1" fillId="0" borderId="0"/>
    <xf numFmtId="175" fontId="2" fillId="0" borderId="0"/>
    <xf numFmtId="175" fontId="2" fillId="0" borderId="0"/>
    <xf numFmtId="0" fontId="12" fillId="0" borderId="0"/>
    <xf numFmtId="43" fontId="23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468">
    <xf numFmtId="0" fontId="0" fillId="0" borderId="0" xfId="0"/>
    <xf numFmtId="0" fontId="3" fillId="0" borderId="0" xfId="0" applyFont="1" applyFill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10" fillId="0" borderId="0" xfId="2" applyFont="1" applyFill="1"/>
    <xf numFmtId="0" fontId="13" fillId="0" borderId="1" xfId="0" applyFont="1" applyBorder="1"/>
    <xf numFmtId="0" fontId="3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2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/>
    </xf>
    <xf numFmtId="165" fontId="17" fillId="0" borderId="1" xfId="2" applyNumberFormat="1" applyFont="1" applyFill="1" applyBorder="1" applyAlignment="1" applyProtection="1">
      <alignment vertical="center"/>
      <protection hidden="1"/>
    </xf>
    <xf numFmtId="0" fontId="17" fillId="0" borderId="1" xfId="2" applyNumberFormat="1" applyFont="1" applyFill="1" applyBorder="1" applyAlignment="1" applyProtection="1">
      <alignment vertical="center" wrapText="1"/>
      <protection hidden="1"/>
    </xf>
    <xf numFmtId="165" fontId="17" fillId="0" borderId="1" xfId="2" applyNumberFormat="1" applyFont="1" applyFill="1" applyBorder="1" applyAlignment="1" applyProtection="1">
      <protection hidden="1"/>
    </xf>
    <xf numFmtId="4" fontId="17" fillId="0" borderId="1" xfId="2" applyNumberFormat="1" applyFont="1" applyFill="1" applyBorder="1" applyAlignment="1">
      <alignment vertical="center" wrapText="1"/>
    </xf>
    <xf numFmtId="0" fontId="18" fillId="0" borderId="1" xfId="2" applyNumberFormat="1" applyFont="1" applyFill="1" applyBorder="1" applyAlignment="1" applyProtection="1">
      <alignment vertical="center" wrapText="1"/>
      <protection hidden="1"/>
    </xf>
    <xf numFmtId="165" fontId="17" fillId="0" borderId="1" xfId="2" applyNumberFormat="1" applyFont="1" applyFill="1" applyBorder="1" applyAlignment="1" applyProtection="1">
      <alignment horizontal="right" vertical="center"/>
      <protection hidden="1"/>
    </xf>
    <xf numFmtId="0" fontId="13" fillId="0" borderId="1" xfId="0" applyFont="1" applyFill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2" fontId="13" fillId="0" borderId="1" xfId="0" applyNumberFormat="1" applyFont="1" applyFill="1" applyBorder="1" applyAlignment="1">
      <alignment vertical="center" wrapText="1"/>
    </xf>
    <xf numFmtId="2" fontId="16" fillId="0" borderId="1" xfId="0" applyNumberFormat="1" applyFont="1" applyFill="1" applyBorder="1" applyAlignment="1">
      <alignment vertical="center" wrapText="1"/>
    </xf>
    <xf numFmtId="0" fontId="13" fillId="0" borderId="1" xfId="0" applyFont="1" applyBorder="1" applyAlignment="1">
      <alignment horizontal="center"/>
    </xf>
    <xf numFmtId="0" fontId="13" fillId="0" borderId="1" xfId="0" applyFont="1" applyFill="1" applyBorder="1"/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8" fillId="0" borderId="0" xfId="2" applyFont="1" applyFill="1"/>
    <xf numFmtId="0" fontId="8" fillId="0" borderId="0" xfId="2" applyFont="1" applyFill="1" applyAlignment="1">
      <alignment wrapText="1"/>
    </xf>
    <xf numFmtId="0" fontId="8" fillId="0" borderId="0" xfId="2" applyFont="1" applyFill="1" applyAlignment="1">
      <alignment horizontal="right"/>
    </xf>
    <xf numFmtId="0" fontId="5" fillId="0" borderId="0" xfId="2" applyFont="1" applyFill="1" applyAlignment="1">
      <alignment horizontal="right"/>
    </xf>
    <xf numFmtId="0" fontId="11" fillId="0" borderId="0" xfId="2" applyFont="1" applyFill="1" applyAlignment="1">
      <alignment horizontal="center"/>
    </xf>
    <xf numFmtId="165" fontId="18" fillId="0" borderId="1" xfId="2" applyNumberFormat="1" applyFont="1" applyFill="1" applyBorder="1" applyAlignment="1" applyProtection="1">
      <alignment vertical="center"/>
      <protection hidden="1"/>
    </xf>
    <xf numFmtId="0" fontId="10" fillId="0" borderId="0" xfId="2" applyFont="1" applyFill="1" applyAlignment="1">
      <alignment vertical="center"/>
    </xf>
    <xf numFmtId="0" fontId="19" fillId="0" borderId="0" xfId="2" applyFont="1" applyFill="1" applyAlignment="1">
      <alignment vertical="center"/>
    </xf>
    <xf numFmtId="165" fontId="18" fillId="0" borderId="1" xfId="2" applyNumberFormat="1" applyFont="1" applyFill="1" applyBorder="1" applyAlignment="1" applyProtection="1">
      <protection hidden="1"/>
    </xf>
    <xf numFmtId="4" fontId="17" fillId="0" borderId="1" xfId="2" applyNumberFormat="1" applyFont="1" applyFill="1" applyBorder="1" applyAlignment="1">
      <alignment vertical="center"/>
    </xf>
    <xf numFmtId="0" fontId="19" fillId="0" borderId="0" xfId="2" applyFont="1" applyFill="1"/>
    <xf numFmtId="165" fontId="18" fillId="0" borderId="1" xfId="2" applyNumberFormat="1" applyFont="1" applyFill="1" applyBorder="1" applyAlignment="1" applyProtection="1">
      <alignment horizontal="right" vertical="center"/>
      <protection hidden="1"/>
    </xf>
    <xf numFmtId="0" fontId="3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8" fillId="0" borderId="1" xfId="2" applyNumberFormat="1" applyFont="1" applyFill="1" applyBorder="1" applyAlignment="1" applyProtection="1">
      <alignment horizontal="left" vertical="center" wrapText="1"/>
      <protection hidden="1"/>
    </xf>
    <xf numFmtId="0" fontId="18" fillId="0" borderId="1" xfId="2" applyNumberFormat="1" applyFont="1" applyFill="1" applyBorder="1" applyAlignment="1" applyProtection="1">
      <alignment wrapText="1"/>
      <protection hidden="1"/>
    </xf>
    <xf numFmtId="4" fontId="18" fillId="0" borderId="1" xfId="2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right" vertical="center" wrapText="1"/>
    </xf>
    <xf numFmtId="4" fontId="17" fillId="0" borderId="7" xfId="2" applyNumberFormat="1" applyFont="1" applyFill="1" applyBorder="1" applyAlignment="1">
      <alignment vertical="center" wrapText="1"/>
    </xf>
    <xf numFmtId="4" fontId="17" fillId="0" borderId="1" xfId="7" applyNumberFormat="1" applyFont="1" applyFill="1" applyBorder="1" applyAlignment="1">
      <alignment vertical="center" wrapText="1"/>
    </xf>
    <xf numFmtId="165" fontId="17" fillId="0" borderId="1" xfId="2" applyNumberFormat="1" applyFont="1" applyFill="1" applyBorder="1" applyAlignment="1" applyProtection="1">
      <alignment horizontal="right"/>
      <protection hidden="1"/>
    </xf>
    <xf numFmtId="4" fontId="17" fillId="0" borderId="1" xfId="2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right" vertical="center" wrapText="1"/>
    </xf>
    <xf numFmtId="1" fontId="13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8" fillId="0" borderId="0" xfId="2" applyFont="1" applyFill="1" applyAlignment="1">
      <alignment horizontal="right" wrapText="1"/>
    </xf>
    <xf numFmtId="0" fontId="13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2" fontId="20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vertical="center" wrapText="1"/>
    </xf>
    <xf numFmtId="2" fontId="28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" fontId="30" fillId="0" borderId="0" xfId="3" applyNumberFormat="1" applyFont="1" applyFill="1"/>
    <xf numFmtId="4" fontId="31" fillId="0" borderId="0" xfId="3" applyNumberFormat="1" applyFont="1" applyFill="1"/>
    <xf numFmtId="4" fontId="30" fillId="0" borderId="0" xfId="3" applyNumberFormat="1" applyFont="1" applyFill="1" applyAlignment="1">
      <alignment horizontal="left"/>
    </xf>
    <xf numFmtId="4" fontId="31" fillId="0" borderId="0" xfId="3" applyNumberFormat="1" applyFont="1" applyFill="1" applyAlignment="1"/>
    <xf numFmtId="4" fontId="31" fillId="0" borderId="5" xfId="3" applyNumberFormat="1" applyFont="1" applyFill="1" applyBorder="1" applyAlignment="1"/>
    <xf numFmtId="4" fontId="31" fillId="0" borderId="0" xfId="3" applyNumberFormat="1" applyFont="1" applyFill="1" applyBorder="1" applyAlignment="1"/>
    <xf numFmtId="4" fontId="32" fillId="0" borderId="1" xfId="3" applyNumberFormat="1" applyFont="1" applyFill="1" applyBorder="1" applyAlignment="1">
      <alignment horizontal="center" vertical="center" wrapText="1"/>
    </xf>
    <xf numFmtId="4" fontId="30" fillId="0" borderId="1" xfId="3" applyNumberFormat="1" applyFont="1" applyFill="1" applyBorder="1" applyAlignment="1">
      <alignment horizontal="center" vertical="center"/>
    </xf>
    <xf numFmtId="4" fontId="32" fillId="0" borderId="1" xfId="3" applyNumberFormat="1" applyFont="1" applyFill="1" applyBorder="1" applyAlignment="1">
      <alignment horizontal="center" vertical="center"/>
    </xf>
    <xf numFmtId="4" fontId="31" fillId="0" borderId="1" xfId="3" applyNumberFormat="1" applyFont="1" applyFill="1" applyBorder="1" applyAlignment="1">
      <alignment horizontal="center" vertical="center"/>
    </xf>
    <xf numFmtId="4" fontId="30" fillId="0" borderId="1" xfId="3" applyNumberFormat="1" applyFont="1" applyFill="1" applyBorder="1" applyAlignment="1">
      <alignment horizontal="left" wrapText="1"/>
    </xf>
    <xf numFmtId="4" fontId="31" fillId="0" borderId="1" xfId="1" applyNumberFormat="1" applyFont="1" applyFill="1" applyBorder="1" applyAlignment="1">
      <alignment horizontal="center" vertical="center"/>
    </xf>
    <xf numFmtId="4" fontId="30" fillId="0" borderId="1" xfId="3" applyNumberFormat="1" applyFont="1" applyFill="1" applyBorder="1" applyAlignment="1">
      <alignment horizontal="left" vertical="center" wrapText="1"/>
    </xf>
    <xf numFmtId="4" fontId="32" fillId="0" borderId="1" xfId="3" applyNumberFormat="1" applyFont="1" applyFill="1" applyBorder="1" applyAlignment="1">
      <alignment horizontal="left" wrapText="1"/>
    </xf>
    <xf numFmtId="4" fontId="32" fillId="0" borderId="0" xfId="3" applyNumberFormat="1" applyFont="1" applyFill="1"/>
    <xf numFmtId="4" fontId="31" fillId="0" borderId="0" xfId="3" applyNumberFormat="1" applyFont="1" applyFill="1" applyAlignment="1">
      <alignment horizontal="left"/>
    </xf>
    <xf numFmtId="4" fontId="32" fillId="0" borderId="0" xfId="3" applyNumberFormat="1" applyFont="1" applyFill="1" applyAlignment="1"/>
    <xf numFmtId="4" fontId="32" fillId="0" borderId="1" xfId="3" applyNumberFormat="1" applyFont="1" applyFill="1" applyBorder="1" applyAlignment="1">
      <alignment horizontal="center"/>
    </xf>
    <xf numFmtId="4" fontId="35" fillId="0" borderId="11" xfId="3" applyNumberFormat="1" applyFont="1" applyFill="1" applyBorder="1" applyAlignment="1">
      <alignment horizontal="center" vertical="center"/>
    </xf>
    <xf numFmtId="0" fontId="2" fillId="0" borderId="0" xfId="35"/>
    <xf numFmtId="0" fontId="8" fillId="0" borderId="0" xfId="35" applyFont="1"/>
    <xf numFmtId="164" fontId="8" fillId="0" borderId="0" xfId="69" applyFont="1"/>
    <xf numFmtId="4" fontId="11" fillId="0" borderId="1" xfId="68" applyNumberFormat="1" applyFont="1" applyBorder="1" applyAlignment="1">
      <alignment horizontal="center" vertical="center" wrapText="1"/>
    </xf>
    <xf numFmtId="4" fontId="11" fillId="0" borderId="1" xfId="35" applyNumberFormat="1" applyFont="1" applyBorder="1" applyAlignment="1">
      <alignment horizontal="center" vertical="center" wrapText="1"/>
    </xf>
    <xf numFmtId="0" fontId="11" fillId="0" borderId="1" xfId="35" applyFont="1" applyBorder="1" applyAlignment="1">
      <alignment horizontal="left" vertical="center" wrapText="1"/>
    </xf>
    <xf numFmtId="164" fontId="8" fillId="0" borderId="1" xfId="68" applyFont="1" applyBorder="1" applyAlignment="1">
      <alignment wrapText="1"/>
    </xf>
    <xf numFmtId="170" fontId="8" fillId="0" borderId="1" xfId="68" applyNumberFormat="1" applyFont="1" applyFill="1" applyBorder="1" applyAlignment="1">
      <alignment horizontal="center" vertical="center" wrapText="1"/>
    </xf>
    <xf numFmtId="164" fontId="8" fillId="0" borderId="1" xfId="35" applyNumberFormat="1" applyFont="1" applyBorder="1" applyAlignment="1">
      <alignment wrapText="1"/>
    </xf>
    <xf numFmtId="0" fontId="8" fillId="0" borderId="1" xfId="35" applyFont="1" applyBorder="1" applyAlignment="1">
      <alignment horizontal="center" wrapText="1"/>
    </xf>
    <xf numFmtId="0" fontId="8" fillId="0" borderId="1" xfId="35" applyFont="1" applyBorder="1" applyAlignment="1">
      <alignment wrapText="1"/>
    </xf>
    <xf numFmtId="0" fontId="8" fillId="0" borderId="0" xfId="35" applyFont="1" applyAlignment="1">
      <alignment horizontal="center" vertical="center"/>
    </xf>
    <xf numFmtId="0" fontId="5" fillId="0" borderId="1" xfId="35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4" fontId="26" fillId="0" borderId="0" xfId="0" applyNumberFormat="1" applyFont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4" fontId="26" fillId="0" borderId="0" xfId="0" applyNumberFormat="1" applyFont="1" applyBorder="1" applyAlignment="1">
      <alignment horizontal="center" vertical="center" wrapText="1"/>
    </xf>
    <xf numFmtId="164" fontId="26" fillId="0" borderId="0" xfId="69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/>
    </xf>
    <xf numFmtId="0" fontId="17" fillId="0" borderId="0" xfId="0" applyFont="1" applyBorder="1"/>
    <xf numFmtId="0" fontId="3" fillId="0" borderId="0" xfId="0" applyFont="1" applyAlignment="1">
      <alignment horizontal="center" vertical="center" wrapText="1"/>
    </xf>
    <xf numFmtId="0" fontId="37" fillId="0" borderId="0" xfId="0" applyFont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4" fontId="39" fillId="0" borderId="0" xfId="0" applyNumberFormat="1" applyFont="1" applyAlignment="1">
      <alignment horizontal="center" vertical="center" wrapText="1"/>
    </xf>
    <xf numFmtId="4" fontId="41" fillId="0" borderId="1" xfId="0" applyNumberFormat="1" applyFont="1" applyBorder="1" applyAlignment="1">
      <alignment horizontal="center" vertical="center" wrapText="1"/>
    </xf>
    <xf numFmtId="4" fontId="41" fillId="3" borderId="1" xfId="0" applyNumberFormat="1" applyFont="1" applyFill="1" applyBorder="1" applyAlignment="1">
      <alignment vertical="center" wrapText="1"/>
    </xf>
    <xf numFmtId="4" fontId="41" fillId="3" borderId="1" xfId="0" applyNumberFormat="1" applyFont="1" applyFill="1" applyBorder="1" applyAlignment="1">
      <alignment vertical="center"/>
    </xf>
    <xf numFmtId="0" fontId="43" fillId="0" borderId="0" xfId="0" applyFont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171" fontId="41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2" fontId="42" fillId="0" borderId="1" xfId="0" applyNumberFormat="1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 shrinkToFit="1"/>
    </xf>
    <xf numFmtId="0" fontId="17" fillId="0" borderId="1" xfId="0" applyFont="1" applyBorder="1" applyAlignment="1">
      <alignment vertical="center" wrapText="1"/>
    </xf>
    <xf numFmtId="0" fontId="42" fillId="3" borderId="1" xfId="0" applyFont="1" applyFill="1" applyBorder="1" applyAlignment="1">
      <alignment horizontal="center" vertical="center" wrapText="1"/>
    </xf>
    <xf numFmtId="1" fontId="13" fillId="4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wrapText="1"/>
    </xf>
    <xf numFmtId="0" fontId="17" fillId="3" borderId="1" xfId="0" applyFont="1" applyFill="1" applyBorder="1" applyAlignment="1">
      <alignment horizontal="left" wrapText="1"/>
    </xf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4" fontId="42" fillId="0" borderId="1" xfId="0" applyNumberFormat="1" applyFont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169" fontId="13" fillId="4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/>
    </xf>
    <xf numFmtId="0" fontId="17" fillId="0" borderId="1" xfId="0" applyFont="1" applyBorder="1"/>
    <xf numFmtId="0" fontId="43" fillId="0" borderId="0" xfId="0" applyFont="1" applyFill="1" applyAlignment="1">
      <alignment horizontal="center" vertical="center" wrapText="1"/>
    </xf>
    <xf numFmtId="0" fontId="45" fillId="0" borderId="0" xfId="0" applyFont="1" applyFill="1" applyAlignment="1">
      <alignment horizontal="center" vertical="center" wrapText="1"/>
    </xf>
    <xf numFmtId="0" fontId="46" fillId="0" borderId="0" xfId="0" applyFont="1" applyFill="1" applyAlignment="1">
      <alignment horizontal="center" vertical="center" wrapText="1"/>
    </xf>
    <xf numFmtId="2" fontId="38" fillId="0" borderId="1" xfId="35" applyNumberFormat="1" applyFont="1" applyFill="1" applyBorder="1" applyAlignment="1">
      <alignment horizontal="center" vertical="center" wrapText="1"/>
    </xf>
    <xf numFmtId="169" fontId="42" fillId="0" borderId="1" xfId="0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8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4" fillId="0" borderId="0" xfId="0" applyFont="1" applyAlignment="1">
      <alignment horizontal="left" vertical="center"/>
    </xf>
    <xf numFmtId="0" fontId="26" fillId="0" borderId="0" xfId="0" applyFont="1" applyFill="1" applyAlignment="1">
      <alignment horizontal="center" vertical="center" wrapText="1"/>
    </xf>
    <xf numFmtId="164" fontId="40" fillId="0" borderId="0" xfId="69" applyFont="1" applyFill="1" applyAlignment="1">
      <alignment horizontal="center" vertical="center" wrapText="1"/>
    </xf>
    <xf numFmtId="4" fontId="26" fillId="0" borderId="0" xfId="0" applyNumberFormat="1" applyFont="1" applyFill="1" applyAlignment="1">
      <alignment horizontal="center" vertical="center" wrapText="1"/>
    </xf>
    <xf numFmtId="4" fontId="44" fillId="0" borderId="0" xfId="0" applyNumberFormat="1" applyFont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4" fontId="44" fillId="0" borderId="0" xfId="0" applyNumberFormat="1" applyFont="1" applyFill="1" applyAlignment="1">
      <alignment horizontal="center" vertical="center" wrapText="1"/>
    </xf>
    <xf numFmtId="4" fontId="44" fillId="5" borderId="1" xfId="0" applyNumberFormat="1" applyFont="1" applyFill="1" applyBorder="1" applyAlignment="1">
      <alignment horizontal="center" vertical="center" wrapText="1"/>
    </xf>
    <xf numFmtId="0" fontId="46" fillId="3" borderId="1" xfId="0" applyFont="1" applyFill="1" applyBorder="1" applyAlignment="1">
      <alignment horizontal="center" vertical="center" wrapText="1"/>
    </xf>
    <xf numFmtId="4" fontId="43" fillId="0" borderId="0" xfId="0" applyNumberFormat="1" applyFont="1" applyFill="1" applyAlignment="1">
      <alignment horizontal="center" vertical="center" wrapText="1"/>
    </xf>
    <xf numFmtId="4" fontId="44" fillId="6" borderId="1" xfId="0" applyNumberFormat="1" applyFont="1" applyFill="1" applyBorder="1" applyAlignment="1">
      <alignment horizontal="center" vertical="center" wrapText="1"/>
    </xf>
    <xf numFmtId="4" fontId="44" fillId="7" borderId="1" xfId="0" applyNumberFormat="1" applyFont="1" applyFill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169" fontId="26" fillId="0" borderId="1" xfId="0" applyNumberFormat="1" applyFont="1" applyFill="1" applyBorder="1" applyAlignment="1">
      <alignment horizontal="center" vertical="center" wrapText="1"/>
    </xf>
    <xf numFmtId="172" fontId="26" fillId="0" borderId="1" xfId="0" applyNumberFormat="1" applyFont="1" applyFill="1" applyBorder="1" applyAlignment="1">
      <alignment horizontal="center" vertical="center" wrapText="1"/>
    </xf>
    <xf numFmtId="4" fontId="26" fillId="0" borderId="7" xfId="0" applyNumberFormat="1" applyFont="1" applyFill="1" applyBorder="1" applyAlignment="1">
      <alignment horizontal="center" vertical="center" wrapText="1"/>
    </xf>
    <xf numFmtId="0" fontId="40" fillId="0" borderId="7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46" fillId="7" borderId="1" xfId="0" applyFont="1" applyFill="1" applyBorder="1" applyAlignment="1">
      <alignment horizontal="center" vertical="center" wrapText="1"/>
    </xf>
    <xf numFmtId="4" fontId="39" fillId="0" borderId="0" xfId="0" applyNumberFormat="1" applyFont="1" applyFill="1" applyAlignment="1">
      <alignment horizontal="center" vertical="center" wrapText="1"/>
    </xf>
    <xf numFmtId="4" fontId="40" fillId="0" borderId="1" xfId="0" applyNumberFormat="1" applyFont="1" applyFill="1" applyBorder="1" applyAlignment="1">
      <alignment horizontal="center" vertical="center" wrapText="1"/>
    </xf>
    <xf numFmtId="0" fontId="39" fillId="0" borderId="0" xfId="8" applyFont="1" applyFill="1" applyAlignment="1">
      <alignment horizontal="center" vertical="center" wrapText="1"/>
    </xf>
    <xf numFmtId="0" fontId="40" fillId="0" borderId="11" xfId="8" applyFont="1" applyFill="1" applyBorder="1" applyAlignment="1">
      <alignment horizontal="left" vertical="center" wrapText="1"/>
    </xf>
    <xf numFmtId="4" fontId="26" fillId="0" borderId="11" xfId="8" applyNumberFormat="1" applyFont="1" applyFill="1" applyBorder="1" applyAlignment="1">
      <alignment horizontal="center" vertical="center" wrapText="1"/>
    </xf>
    <xf numFmtId="4" fontId="26" fillId="0" borderId="13" xfId="8" applyNumberFormat="1" applyFont="1" applyFill="1" applyBorder="1" applyAlignment="1">
      <alignment horizontal="center" vertical="center" wrapText="1"/>
    </xf>
    <xf numFmtId="173" fontId="26" fillId="0" borderId="13" xfId="77" applyNumberFormat="1" applyFont="1" applyFill="1" applyBorder="1" applyAlignment="1" applyProtection="1">
      <alignment horizontal="center" vertical="center" wrapText="1"/>
    </xf>
    <xf numFmtId="4" fontId="26" fillId="0" borderId="1" xfId="8" applyNumberFormat="1" applyFont="1" applyFill="1" applyBorder="1" applyAlignment="1">
      <alignment horizontal="center" vertical="center" wrapText="1"/>
    </xf>
    <xf numFmtId="164" fontId="26" fillId="0" borderId="0" xfId="69" applyFont="1" applyFill="1" applyAlignment="1">
      <alignment horizontal="center" vertical="center" wrapText="1"/>
    </xf>
    <xf numFmtId="164" fontId="44" fillId="0" borderId="0" xfId="69" applyFont="1" applyFill="1" applyAlignment="1">
      <alignment horizontal="center" vertical="center" wrapText="1"/>
    </xf>
    <xf numFmtId="0" fontId="43" fillId="0" borderId="0" xfId="8" applyFont="1" applyFill="1" applyAlignment="1">
      <alignment horizontal="center" vertical="center" wrapText="1"/>
    </xf>
    <xf numFmtId="0" fontId="51" fillId="0" borderId="11" xfId="8" applyFont="1" applyFill="1" applyBorder="1" applyAlignment="1">
      <alignment horizontal="center" vertical="center" wrapText="1"/>
    </xf>
    <xf numFmtId="0" fontId="50" fillId="0" borderId="11" xfId="35" applyFont="1" applyFill="1" applyBorder="1" applyAlignment="1">
      <alignment vertical="center" wrapText="1"/>
    </xf>
    <xf numFmtId="0" fontId="51" fillId="0" borderId="11" xfId="35" applyFont="1" applyFill="1" applyBorder="1" applyAlignment="1">
      <alignment horizontal="center" vertical="center" wrapText="1"/>
    </xf>
    <xf numFmtId="4" fontId="51" fillId="0" borderId="11" xfId="35" applyNumberFormat="1" applyFont="1" applyFill="1" applyBorder="1" applyAlignment="1">
      <alignment horizontal="center"/>
    </xf>
    <xf numFmtId="0" fontId="50" fillId="0" borderId="11" xfId="35" applyFont="1" applyFill="1" applyBorder="1" applyAlignment="1">
      <alignment horizontal="left" vertical="center" wrapText="1"/>
    </xf>
    <xf numFmtId="0" fontId="50" fillId="0" borderId="11" xfId="35" applyFont="1" applyFill="1" applyBorder="1" applyAlignment="1">
      <alignment horizontal="left"/>
    </xf>
    <xf numFmtId="0" fontId="51" fillId="0" borderId="11" xfId="35" applyFont="1" applyFill="1" applyBorder="1" applyAlignment="1">
      <alignment horizontal="center"/>
    </xf>
    <xf numFmtId="0" fontId="40" fillId="0" borderId="0" xfId="8" applyFont="1" applyFill="1" applyAlignment="1">
      <alignment horizontal="center" vertical="center" wrapText="1"/>
    </xf>
    <xf numFmtId="4" fontId="26" fillId="0" borderId="0" xfId="8" applyNumberFormat="1" applyFont="1" applyFill="1" applyBorder="1" applyAlignment="1">
      <alignment horizontal="center" vertical="center" wrapText="1"/>
    </xf>
    <xf numFmtId="4" fontId="26" fillId="0" borderId="0" xfId="8" applyNumberFormat="1" applyFont="1" applyFill="1" applyAlignment="1">
      <alignment horizontal="center" vertical="center" wrapText="1"/>
    </xf>
    <xf numFmtId="0" fontId="26" fillId="0" borderId="0" xfId="8" applyFont="1" applyFill="1" applyBorder="1" applyAlignment="1">
      <alignment horizontal="center" vertical="center" wrapText="1"/>
    </xf>
    <xf numFmtId="0" fontId="13" fillId="0" borderId="0" xfId="0" applyFont="1"/>
    <xf numFmtId="4" fontId="13" fillId="0" borderId="0" xfId="0" applyNumberFormat="1" applyFont="1"/>
    <xf numFmtId="0" fontId="36" fillId="0" borderId="0" xfId="8" applyFont="1" applyFill="1" applyAlignment="1">
      <alignment horizontal="center" vertical="center" wrapText="1"/>
    </xf>
    <xf numFmtId="0" fontId="26" fillId="0" borderId="0" xfId="8" applyFont="1" applyFill="1" applyAlignment="1">
      <alignment horizontal="left" vertical="center" wrapText="1"/>
    </xf>
    <xf numFmtId="164" fontId="26" fillId="0" borderId="0" xfId="8" applyNumberFormat="1" applyFont="1" applyFill="1" applyAlignment="1">
      <alignment horizontal="center" vertical="center" wrapText="1"/>
    </xf>
    <xf numFmtId="0" fontId="13" fillId="0" borderId="0" xfId="0" applyFont="1" applyBorder="1"/>
    <xf numFmtId="0" fontId="14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53" fillId="0" borderId="5" xfId="0" applyFont="1" applyBorder="1" applyAlignment="1">
      <alignment horizontal="right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49" fontId="13" fillId="0" borderId="0" xfId="0" applyNumberFormat="1" applyFont="1"/>
    <xf numFmtId="0" fontId="29" fillId="0" borderId="0" xfId="0" applyFont="1"/>
    <xf numFmtId="14" fontId="29" fillId="0" borderId="0" xfId="0" applyNumberFormat="1" applyFont="1"/>
    <xf numFmtId="0" fontId="54" fillId="0" borderId="0" xfId="0" applyFont="1"/>
    <xf numFmtId="0" fontId="55" fillId="0" borderId="0" xfId="0" applyFont="1"/>
    <xf numFmtId="0" fontId="13" fillId="0" borderId="0" xfId="0" applyFont="1" applyAlignment="1">
      <alignment wrapText="1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wrapText="1"/>
    </xf>
    <xf numFmtId="0" fontId="13" fillId="0" borderId="0" xfId="0" applyFont="1" applyAlignment="1">
      <alignment horizontal="right" vertical="center" wrapText="1"/>
    </xf>
    <xf numFmtId="49" fontId="13" fillId="0" borderId="1" xfId="0" applyNumberFormat="1" applyFont="1" applyBorder="1"/>
    <xf numFmtId="0" fontId="3" fillId="0" borderId="0" xfId="0" applyFont="1" applyFill="1" applyAlignment="1">
      <alignment horizontal="center" vertical="center" wrapText="1"/>
    </xf>
    <xf numFmtId="4" fontId="30" fillId="0" borderId="1" xfId="3" applyNumberFormat="1" applyFont="1" applyFill="1" applyBorder="1" applyAlignment="1">
      <alignment horizontal="center" vertical="center" wrapText="1"/>
    </xf>
    <xf numFmtId="0" fontId="8" fillId="0" borderId="1" xfId="35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44" fillId="0" borderId="11" xfId="8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44" fillId="0" borderId="0" xfId="8" applyFont="1" applyFill="1" applyAlignment="1">
      <alignment horizontal="center" vertical="center" wrapText="1"/>
    </xf>
    <xf numFmtId="0" fontId="26" fillId="0" borderId="11" xfId="8" applyFont="1" applyFill="1" applyBorder="1" applyAlignment="1">
      <alignment horizontal="center" vertical="center" wrapText="1"/>
    </xf>
    <xf numFmtId="0" fontId="40" fillId="0" borderId="11" xfId="8" applyFont="1" applyFill="1" applyBorder="1" applyAlignment="1">
      <alignment horizontal="center" vertical="center" wrapText="1"/>
    </xf>
    <xf numFmtId="0" fontId="26" fillId="0" borderId="0" xfId="8" applyFont="1" applyFill="1" applyAlignment="1">
      <alignment horizontal="center" vertical="center" wrapText="1"/>
    </xf>
    <xf numFmtId="0" fontId="40" fillId="0" borderId="1" xfId="8" applyFont="1" applyFill="1" applyBorder="1" applyAlignment="1">
      <alignment horizontal="center" vertical="center" wrapText="1"/>
    </xf>
    <xf numFmtId="0" fontId="40" fillId="0" borderId="19" xfId="8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169" fontId="51" fillId="0" borderId="0" xfId="0" applyNumberFormat="1" applyFont="1" applyFill="1" applyAlignment="1">
      <alignment horizontal="center"/>
    </xf>
    <xf numFmtId="4" fontId="3" fillId="0" borderId="0" xfId="0" applyNumberFormat="1" applyFont="1" applyFill="1"/>
    <xf numFmtId="1" fontId="3" fillId="0" borderId="0" xfId="0" applyNumberFormat="1" applyFont="1" applyFill="1" applyAlignment="1">
      <alignment horizontal="center"/>
    </xf>
    <xf numFmtId="164" fontId="3" fillId="0" borderId="0" xfId="0" applyNumberFormat="1" applyFont="1" applyFill="1" applyBorder="1" applyAlignment="1">
      <alignment wrapText="1"/>
    </xf>
    <xf numFmtId="4" fontId="4" fillId="0" borderId="0" xfId="0" applyNumberFormat="1" applyFont="1" applyFill="1"/>
    <xf numFmtId="4" fontId="4" fillId="0" borderId="9" xfId="0" applyNumberFormat="1" applyFont="1" applyFill="1" applyBorder="1"/>
    <xf numFmtId="164" fontId="57" fillId="0" borderId="0" xfId="0" applyNumberFormat="1" applyFont="1" applyFill="1" applyBorder="1" applyAlignment="1">
      <alignment horizontal="left" wrapText="1"/>
    </xf>
    <xf numFmtId="9" fontId="3" fillId="0" borderId="1" xfId="0" applyNumberFormat="1" applyFont="1" applyFill="1" applyBorder="1"/>
    <xf numFmtId="4" fontId="57" fillId="0" borderId="0" xfId="0" applyNumberFormat="1" applyFont="1" applyFill="1" applyAlignment="1">
      <alignment wrapText="1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center" vertical="center" wrapText="1"/>
    </xf>
    <xf numFmtId="4" fontId="51" fillId="0" borderId="1" xfId="0" applyNumberFormat="1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/>
    </xf>
    <xf numFmtId="0" fontId="26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/>
    <xf numFmtId="169" fontId="51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9" fontId="3" fillId="0" borderId="1" xfId="0" applyNumberFormat="1" applyFont="1" applyFill="1" applyBorder="1" applyAlignment="1">
      <alignment horizontal="center"/>
    </xf>
    <xf numFmtId="4" fontId="51" fillId="0" borderId="1" xfId="0" applyNumberFormat="1" applyFont="1" applyFill="1" applyBorder="1"/>
    <xf numFmtId="4" fontId="4" fillId="0" borderId="1" xfId="0" applyNumberFormat="1" applyFont="1" applyFill="1" applyBorder="1"/>
    <xf numFmtId="174" fontId="3" fillId="0" borderId="1" xfId="0" applyNumberFormat="1" applyFont="1" applyFill="1" applyBorder="1"/>
    <xf numFmtId="0" fontId="44" fillId="0" borderId="1" xfId="0" applyFont="1" applyFill="1" applyBorder="1" applyAlignment="1">
      <alignment horizontal="center"/>
    </xf>
    <xf numFmtId="169" fontId="52" fillId="0" borderId="1" xfId="0" applyNumberFormat="1" applyFont="1" applyFill="1" applyBorder="1" applyAlignment="1">
      <alignment horizontal="center"/>
    </xf>
    <xf numFmtId="9" fontId="52" fillId="0" borderId="1" xfId="0" applyNumberFormat="1" applyFont="1" applyFill="1" applyBorder="1" applyAlignment="1">
      <alignment horizontal="center"/>
    </xf>
    <xf numFmtId="0" fontId="44" fillId="0" borderId="0" xfId="0" applyFont="1" applyFill="1"/>
    <xf numFmtId="4" fontId="32" fillId="7" borderId="1" xfId="3" applyNumberFormat="1" applyFont="1" applyFill="1" applyBorder="1" applyAlignment="1">
      <alignment vertical="center" wrapText="1"/>
    </xf>
    <xf numFmtId="174" fontId="30" fillId="0" borderId="1" xfId="3" applyNumberFormat="1" applyFont="1" applyFill="1" applyBorder="1" applyAlignment="1">
      <alignment horizontal="center" vertical="center"/>
    </xf>
    <xf numFmtId="4" fontId="30" fillId="7" borderId="1" xfId="3" applyNumberFormat="1" applyFont="1" applyFill="1" applyBorder="1" applyAlignment="1">
      <alignment horizontal="center" vertical="center"/>
    </xf>
    <xf numFmtId="4" fontId="61" fillId="0" borderId="1" xfId="3" applyNumberFormat="1" applyFont="1" applyFill="1" applyBorder="1" applyAlignment="1">
      <alignment horizontal="center" vertical="center"/>
    </xf>
    <xf numFmtId="4" fontId="8" fillId="7" borderId="1" xfId="35" applyNumberFormat="1" applyFont="1" applyFill="1" applyBorder="1" applyAlignment="1">
      <alignment horizontal="center" vertical="center" wrapText="1"/>
    </xf>
    <xf numFmtId="174" fontId="8" fillId="0" borderId="1" xfId="68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37" fillId="7" borderId="1" xfId="0" applyFont="1" applyFill="1" applyBorder="1" applyAlignment="1">
      <alignment horizontal="center" vertical="center" wrapText="1"/>
    </xf>
    <xf numFmtId="174" fontId="42" fillId="0" borderId="1" xfId="0" applyNumberFormat="1" applyFont="1" applyBorder="1" applyAlignment="1">
      <alignment horizontal="center" vertical="center" wrapText="1"/>
    </xf>
    <xf numFmtId="0" fontId="41" fillId="8" borderId="1" xfId="0" applyFont="1" applyFill="1" applyBorder="1" applyAlignment="1">
      <alignment horizontal="center" vertical="center" wrapText="1"/>
    </xf>
    <xf numFmtId="169" fontId="41" fillId="8" borderId="1" xfId="0" applyNumberFormat="1" applyFont="1" applyFill="1" applyBorder="1" applyAlignment="1">
      <alignment horizontal="center" vertical="center" wrapText="1"/>
    </xf>
    <xf numFmtId="4" fontId="41" fillId="8" borderId="1" xfId="0" applyNumberFormat="1" applyFont="1" applyFill="1" applyBorder="1" applyAlignment="1">
      <alignment horizontal="center" vertical="center" wrapText="1"/>
    </xf>
    <xf numFmtId="174" fontId="41" fillId="8" borderId="1" xfId="0" applyNumberFormat="1" applyFont="1" applyFill="1" applyBorder="1" applyAlignment="1">
      <alignment horizontal="center" vertical="center" wrapText="1"/>
    </xf>
    <xf numFmtId="4" fontId="42" fillId="8" borderId="1" xfId="0" applyNumberFormat="1" applyFont="1" applyFill="1" applyBorder="1" applyAlignment="1">
      <alignment horizontal="center" vertical="center" wrapText="1"/>
    </xf>
    <xf numFmtId="169" fontId="41" fillId="7" borderId="1" xfId="0" applyNumberFormat="1" applyFont="1" applyFill="1" applyBorder="1" applyAlignment="1">
      <alignment horizontal="center" vertical="center" wrapText="1"/>
    </xf>
    <xf numFmtId="4" fontId="41" fillId="7" borderId="1" xfId="0" applyNumberFormat="1" applyFont="1" applyFill="1" applyBorder="1" applyAlignment="1">
      <alignment horizontal="center" vertical="center" wrapText="1"/>
    </xf>
    <xf numFmtId="4" fontId="37" fillId="7" borderId="1" xfId="69" applyNumberFormat="1" applyFont="1" applyFill="1" applyBorder="1" applyAlignment="1">
      <alignment horizontal="center" vertical="center" wrapText="1"/>
    </xf>
    <xf numFmtId="174" fontId="26" fillId="0" borderId="1" xfId="0" applyNumberFormat="1" applyFont="1" applyFill="1" applyBorder="1" applyAlignment="1">
      <alignment horizontal="center" vertical="center" wrapText="1"/>
    </xf>
    <xf numFmtId="4" fontId="46" fillId="8" borderId="1" xfId="0" applyNumberFormat="1" applyFont="1" applyFill="1" applyBorder="1" applyAlignment="1">
      <alignment horizontal="center" vertical="center" wrapText="1"/>
    </xf>
    <xf numFmtId="4" fontId="44" fillId="8" borderId="1" xfId="0" applyNumberFormat="1" applyFont="1" applyFill="1" applyBorder="1" applyAlignment="1">
      <alignment horizontal="center" vertical="center" wrapText="1"/>
    </xf>
    <xf numFmtId="174" fontId="44" fillId="8" borderId="1" xfId="0" applyNumberFormat="1" applyFont="1" applyFill="1" applyBorder="1" applyAlignment="1">
      <alignment horizontal="center" vertical="center" wrapText="1"/>
    </xf>
    <xf numFmtId="0" fontId="46" fillId="8" borderId="1" xfId="0" applyFont="1" applyFill="1" applyBorder="1" applyAlignment="1">
      <alignment horizontal="center" vertical="center" wrapText="1"/>
    </xf>
    <xf numFmtId="174" fontId="44" fillId="7" borderId="1" xfId="0" applyNumberFormat="1" applyFont="1" applyFill="1" applyBorder="1" applyAlignment="1">
      <alignment horizontal="center" vertical="center" wrapText="1"/>
    </xf>
    <xf numFmtId="0" fontId="57" fillId="0" borderId="0" xfId="8" applyFont="1" applyFill="1" applyAlignment="1">
      <alignment horizontal="center" vertical="center" wrapText="1"/>
    </xf>
    <xf numFmtId="0" fontId="40" fillId="7" borderId="1" xfId="8" applyFont="1" applyFill="1" applyBorder="1" applyAlignment="1">
      <alignment horizontal="center" vertical="center" wrapText="1"/>
    </xf>
    <xf numFmtId="0" fontId="50" fillId="0" borderId="1" xfId="8" applyFont="1" applyFill="1" applyBorder="1" applyAlignment="1">
      <alignment horizontal="center" vertical="center" wrapText="1"/>
    </xf>
    <xf numFmtId="174" fontId="26" fillId="0" borderId="11" xfId="8" applyNumberFormat="1" applyFont="1" applyFill="1" applyBorder="1" applyAlignment="1">
      <alignment horizontal="center" vertical="center" wrapText="1"/>
    </xf>
    <xf numFmtId="4" fontId="26" fillId="0" borderId="19" xfId="8" applyNumberFormat="1" applyFont="1" applyFill="1" applyBorder="1" applyAlignment="1">
      <alignment horizontal="center" vertical="center" wrapText="1"/>
    </xf>
    <xf numFmtId="174" fontId="26" fillId="0" borderId="18" xfId="8" applyNumberFormat="1" applyFont="1" applyFill="1" applyBorder="1" applyAlignment="1">
      <alignment horizontal="center" vertical="center" wrapText="1"/>
    </xf>
    <xf numFmtId="173" fontId="26" fillId="0" borderId="18" xfId="77" applyNumberFormat="1" applyFont="1" applyFill="1" applyBorder="1" applyAlignment="1" applyProtection="1">
      <alignment horizontal="center" vertical="center" wrapText="1"/>
    </xf>
    <xf numFmtId="173" fontId="51" fillId="0" borderId="13" xfId="77" applyNumberFormat="1" applyFont="1" applyFill="1" applyBorder="1" applyAlignment="1" applyProtection="1">
      <alignment horizontal="center" vertical="center" wrapText="1"/>
    </xf>
    <xf numFmtId="174" fontId="26" fillId="0" borderId="13" xfId="8" applyNumberFormat="1" applyFont="1" applyFill="1" applyBorder="1" applyAlignment="1">
      <alignment horizontal="center" vertical="center" wrapText="1"/>
    </xf>
    <xf numFmtId="0" fontId="46" fillId="8" borderId="11" xfId="8" applyFont="1" applyFill="1" applyBorder="1" applyAlignment="1">
      <alignment horizontal="center" vertical="center" wrapText="1"/>
    </xf>
    <xf numFmtId="4" fontId="44" fillId="8" borderId="11" xfId="8" applyNumberFormat="1" applyFont="1" applyFill="1" applyBorder="1" applyAlignment="1">
      <alignment horizontal="center" vertical="center" wrapText="1"/>
    </xf>
    <xf numFmtId="4" fontId="52" fillId="8" borderId="11" xfId="8" applyNumberFormat="1" applyFont="1" applyFill="1" applyBorder="1" applyAlignment="1">
      <alignment horizontal="center" vertical="center" wrapText="1"/>
    </xf>
    <xf numFmtId="174" fontId="52" fillId="8" borderId="11" xfId="8" applyNumberFormat="1" applyFont="1" applyFill="1" applyBorder="1" applyAlignment="1">
      <alignment horizontal="center" vertical="center" wrapText="1"/>
    </xf>
    <xf numFmtId="174" fontId="44" fillId="8" borderId="11" xfId="8" applyNumberFormat="1" applyFont="1" applyFill="1" applyBorder="1" applyAlignment="1">
      <alignment horizontal="center" vertical="center" wrapText="1"/>
    </xf>
    <xf numFmtId="0" fontId="49" fillId="7" borderId="14" xfId="8" applyFont="1" applyFill="1" applyBorder="1" applyAlignment="1">
      <alignment horizontal="center" vertical="center"/>
    </xf>
    <xf numFmtId="4" fontId="44" fillId="7" borderId="11" xfId="8" applyNumberFormat="1" applyFont="1" applyFill="1" applyBorder="1" applyAlignment="1">
      <alignment horizontal="center" vertical="center" wrapText="1"/>
    </xf>
    <xf numFmtId="174" fontId="44" fillId="7" borderId="11" xfId="8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26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top" wrapText="1"/>
    </xf>
    <xf numFmtId="0" fontId="28" fillId="0" borderId="2" xfId="0" applyFont="1" applyFill="1" applyBorder="1" applyAlignment="1">
      <alignment horizontal="left" vertical="center" wrapText="1"/>
    </xf>
    <xf numFmtId="0" fontId="28" fillId="0" borderId="3" xfId="0" applyFont="1" applyFill="1" applyBorder="1" applyAlignment="1">
      <alignment horizontal="left" vertical="center" wrapText="1"/>
    </xf>
    <xf numFmtId="0" fontId="28" fillId="0" borderId="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18" fillId="0" borderId="2" xfId="2" applyNumberFormat="1" applyFont="1" applyFill="1" applyBorder="1" applyAlignment="1" applyProtection="1">
      <alignment horizontal="left" vertical="center" wrapText="1"/>
      <protection hidden="1"/>
    </xf>
    <xf numFmtId="0" fontId="18" fillId="0" borderId="4" xfId="2" applyNumberFormat="1" applyFont="1" applyFill="1" applyBorder="1" applyAlignment="1" applyProtection="1">
      <alignment horizontal="left" vertical="center" wrapText="1"/>
      <protection hidden="1"/>
    </xf>
    <xf numFmtId="0" fontId="18" fillId="0" borderId="1" xfId="2" applyNumberFormat="1" applyFont="1" applyFill="1" applyBorder="1" applyAlignment="1" applyProtection="1">
      <alignment horizontal="left" vertical="center" wrapText="1"/>
      <protection hidden="1"/>
    </xf>
    <xf numFmtId="4" fontId="17" fillId="0" borderId="1" xfId="2" applyNumberFormat="1" applyFont="1" applyFill="1" applyBorder="1" applyAlignment="1">
      <alignment horizontal="left" vertical="center" wrapText="1"/>
    </xf>
    <xf numFmtId="0" fontId="9" fillId="0" borderId="5" xfId="2" applyFont="1" applyFill="1" applyBorder="1" applyAlignment="1">
      <alignment horizontal="center"/>
    </xf>
    <xf numFmtId="0" fontId="15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17" fillId="0" borderId="7" xfId="2" applyNumberFormat="1" applyFont="1" applyFill="1" applyBorder="1" applyAlignment="1">
      <alignment horizontal="left" vertical="center" wrapText="1"/>
    </xf>
    <xf numFmtId="4" fontId="17" fillId="0" borderId="8" xfId="2" applyNumberFormat="1" applyFont="1" applyFill="1" applyBorder="1" applyAlignment="1">
      <alignment horizontal="left" vertical="center" wrapText="1"/>
    </xf>
    <xf numFmtId="4" fontId="17" fillId="0" borderId="6" xfId="2" applyNumberFormat="1" applyFont="1" applyFill="1" applyBorder="1" applyAlignment="1">
      <alignment horizontal="left" vertical="center" wrapText="1"/>
    </xf>
    <xf numFmtId="0" fontId="15" fillId="2" borderId="0" xfId="2" applyFont="1" applyFill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1" fontId="56" fillId="0" borderId="2" xfId="0" applyNumberFormat="1" applyFont="1" applyFill="1" applyBorder="1" applyAlignment="1">
      <alignment horizontal="center" vertical="center"/>
    </xf>
    <xf numFmtId="1" fontId="56" fillId="0" borderId="3" xfId="0" applyNumberFormat="1" applyFont="1" applyFill="1" applyBorder="1" applyAlignment="1">
      <alignment horizontal="center" vertical="center"/>
    </xf>
    <xf numFmtId="1" fontId="56" fillId="0" borderId="4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right"/>
    </xf>
    <xf numFmtId="4" fontId="4" fillId="0" borderId="10" xfId="0" applyNumberFormat="1" applyFont="1" applyFill="1" applyBorder="1" applyAlignment="1">
      <alignment horizontal="right"/>
    </xf>
    <xf numFmtId="169" fontId="27" fillId="0" borderId="7" xfId="0" applyNumberFormat="1" applyFont="1" applyFill="1" applyBorder="1" applyAlignment="1">
      <alignment horizontal="center" vertical="center" wrapText="1"/>
    </xf>
    <xf numFmtId="169" fontId="27" fillId="0" borderId="6" xfId="0" applyNumberFormat="1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wrapText="1"/>
    </xf>
    <xf numFmtId="0" fontId="3" fillId="0" borderId="0" xfId="0" applyFont="1" applyFill="1" applyAlignment="1">
      <alignment horizontal="left"/>
    </xf>
    <xf numFmtId="4" fontId="30" fillId="0" borderId="1" xfId="3" applyNumberFormat="1" applyFont="1" applyFill="1" applyBorder="1" applyAlignment="1">
      <alignment horizontal="center" vertical="center" wrapText="1"/>
    </xf>
    <xf numFmtId="4" fontId="30" fillId="0" borderId="7" xfId="3" applyNumberFormat="1" applyFont="1" applyFill="1" applyBorder="1" applyAlignment="1">
      <alignment horizontal="center" vertical="center" wrapText="1"/>
    </xf>
    <xf numFmtId="4" fontId="30" fillId="0" borderId="6" xfId="3" applyNumberFormat="1" applyFont="1" applyFill="1" applyBorder="1" applyAlignment="1">
      <alignment horizontal="center" vertical="center" wrapText="1"/>
    </xf>
    <xf numFmtId="4" fontId="58" fillId="0" borderId="0" xfId="3" applyNumberFormat="1" applyFont="1" applyFill="1" applyAlignment="1">
      <alignment horizontal="center"/>
    </xf>
    <xf numFmtId="4" fontId="32" fillId="0" borderId="0" xfId="3" applyNumberFormat="1" applyFont="1" applyFill="1" applyAlignment="1">
      <alignment horizontal="center"/>
    </xf>
    <xf numFmtId="4" fontId="32" fillId="0" borderId="5" xfId="3" applyNumberFormat="1" applyFont="1" applyFill="1" applyBorder="1" applyAlignment="1">
      <alignment horizontal="right"/>
    </xf>
    <xf numFmtId="4" fontId="32" fillId="0" borderId="7" xfId="3" applyNumberFormat="1" applyFont="1" applyFill="1" applyBorder="1" applyAlignment="1">
      <alignment horizontal="center" vertical="center" wrapText="1"/>
    </xf>
    <xf numFmtId="4" fontId="32" fillId="0" borderId="6" xfId="3" applyNumberFormat="1" applyFont="1" applyFill="1" applyBorder="1" applyAlignment="1">
      <alignment horizontal="center" vertical="center" wrapText="1"/>
    </xf>
    <xf numFmtId="4" fontId="30" fillId="0" borderId="4" xfId="3" applyNumberFormat="1" applyFont="1" applyFill="1" applyBorder="1" applyAlignment="1">
      <alignment horizontal="center" vertical="center" wrapText="1"/>
    </xf>
    <xf numFmtId="4" fontId="30" fillId="0" borderId="2" xfId="3" applyNumberFormat="1" applyFont="1" applyFill="1" applyBorder="1" applyAlignment="1">
      <alignment horizontal="center" vertical="center" wrapText="1"/>
    </xf>
    <xf numFmtId="4" fontId="32" fillId="0" borderId="2" xfId="3" applyNumberFormat="1" applyFont="1" applyFill="1" applyBorder="1" applyAlignment="1">
      <alignment horizontal="center" wrapText="1"/>
    </xf>
    <xf numFmtId="4" fontId="32" fillId="0" borderId="4" xfId="3" applyNumberFormat="1" applyFont="1" applyFill="1" applyBorder="1" applyAlignment="1">
      <alignment horizontal="center" wrapText="1"/>
    </xf>
    <xf numFmtId="4" fontId="30" fillId="0" borderId="0" xfId="3" applyNumberFormat="1" applyFont="1" applyFill="1" applyAlignment="1">
      <alignment horizontal="left"/>
    </xf>
    <xf numFmtId="4" fontId="31" fillId="0" borderId="7" xfId="3" applyNumberFormat="1" applyFont="1" applyFill="1" applyBorder="1" applyAlignment="1">
      <alignment horizontal="center" vertical="center" wrapText="1"/>
    </xf>
    <xf numFmtId="4" fontId="31" fillId="0" borderId="6" xfId="3" applyNumberFormat="1" applyFont="1" applyFill="1" applyBorder="1" applyAlignment="1">
      <alignment horizontal="center" vertical="center" wrapText="1"/>
    </xf>
    <xf numFmtId="0" fontId="27" fillId="0" borderId="1" xfId="4" applyFont="1" applyBorder="1" applyAlignment="1">
      <alignment horizontal="center" vertical="center" wrapText="1"/>
    </xf>
    <xf numFmtId="4" fontId="27" fillId="0" borderId="1" xfId="70" applyNumberFormat="1" applyFont="1" applyFill="1" applyBorder="1" applyAlignment="1">
      <alignment horizontal="center" vertical="center" wrapText="1"/>
    </xf>
    <xf numFmtId="0" fontId="15" fillId="0" borderId="0" xfId="35" applyFont="1" applyAlignment="1">
      <alignment horizontal="center" vertical="center"/>
    </xf>
    <xf numFmtId="0" fontId="15" fillId="0" borderId="5" xfId="35" applyFont="1" applyBorder="1" applyAlignment="1">
      <alignment horizontal="right"/>
    </xf>
    <xf numFmtId="0" fontId="37" fillId="0" borderId="1" xfId="4" applyFont="1" applyBorder="1" applyAlignment="1">
      <alignment horizontal="center" vertical="center" wrapText="1"/>
    </xf>
    <xf numFmtId="0" fontId="8" fillId="0" borderId="1" xfId="35" applyFont="1" applyBorder="1" applyAlignment="1">
      <alignment horizontal="center" vertical="center" wrapText="1"/>
    </xf>
    <xf numFmtId="0" fontId="8" fillId="0" borderId="2" xfId="35" applyFont="1" applyBorder="1" applyAlignment="1">
      <alignment horizontal="center" vertical="center" wrapText="1"/>
    </xf>
    <xf numFmtId="0" fontId="8" fillId="0" borderId="4" xfId="35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8" fillId="0" borderId="7" xfId="35" applyFont="1" applyBorder="1" applyAlignment="1">
      <alignment horizontal="center" vertical="center" wrapText="1"/>
    </xf>
    <xf numFmtId="0" fontId="8" fillId="0" borderId="6" xfId="35" applyFont="1" applyBorder="1" applyAlignment="1">
      <alignment horizontal="center" vertical="center" wrapText="1"/>
    </xf>
    <xf numFmtId="0" fontId="37" fillId="3" borderId="1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2" fontId="8" fillId="3" borderId="1" xfId="35" applyNumberFormat="1" applyFont="1" applyFill="1" applyBorder="1" applyAlignment="1">
      <alignment horizontal="center" vertical="center" wrapText="1"/>
    </xf>
    <xf numFmtId="2" fontId="8" fillId="3" borderId="1" xfId="35" applyNumberFormat="1" applyFont="1" applyFill="1" applyBorder="1" applyAlignment="1">
      <alignment horizontal="center" vertical="center" textRotation="90" wrapText="1"/>
    </xf>
    <xf numFmtId="0" fontId="26" fillId="0" borderId="0" xfId="0" applyFont="1" applyAlignment="1">
      <alignment horizontal="right" vertical="center" wrapText="1"/>
    </xf>
    <xf numFmtId="0" fontId="26" fillId="0" borderId="5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44" fillId="0" borderId="0" xfId="0" applyFont="1" applyAlignment="1">
      <alignment horizontal="right" vertical="center"/>
    </xf>
    <xf numFmtId="0" fontId="44" fillId="0" borderId="5" xfId="0" applyFont="1" applyBorder="1" applyAlignment="1">
      <alignment horizontal="right" vertical="center"/>
    </xf>
    <xf numFmtId="0" fontId="27" fillId="0" borderId="1" xfId="0" applyFont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41" fillId="0" borderId="7" xfId="0" applyFont="1" applyFill="1" applyBorder="1" applyAlignment="1">
      <alignment horizontal="center" vertical="center" wrapText="1"/>
    </xf>
    <xf numFmtId="0" fontId="41" fillId="0" borderId="6" xfId="0" applyFont="1" applyFill="1" applyBorder="1" applyAlignment="1">
      <alignment horizontal="center" vertical="center" wrapText="1"/>
    </xf>
    <xf numFmtId="0" fontId="37" fillId="0" borderId="0" xfId="4" applyFont="1" applyBorder="1" applyAlignment="1">
      <alignment horizontal="center" vertical="center" wrapText="1"/>
    </xf>
    <xf numFmtId="4" fontId="8" fillId="0" borderId="0" xfId="7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42" fillId="0" borderId="1" xfId="0" applyFont="1" applyBorder="1" applyAlignment="1">
      <alignment horizontal="left" vertical="center" wrapText="1"/>
    </xf>
    <xf numFmtId="0" fontId="41" fillId="7" borderId="1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7" fillId="0" borderId="2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center" vertical="center" wrapText="1"/>
    </xf>
    <xf numFmtId="2" fontId="8" fillId="0" borderId="1" xfId="35" applyNumberFormat="1" applyFont="1" applyFill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49" fillId="0" borderId="7" xfId="0" applyFont="1" applyBorder="1" applyAlignment="1">
      <alignment horizontal="center" vertical="center" wrapText="1"/>
    </xf>
    <xf numFmtId="0" fontId="49" fillId="0" borderId="8" xfId="0" applyFont="1" applyBorder="1" applyAlignment="1">
      <alignment horizontal="center" vertical="center" wrapText="1"/>
    </xf>
    <xf numFmtId="0" fontId="49" fillId="0" borderId="6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4" fontId="27" fillId="0" borderId="7" xfId="70" applyNumberFormat="1" applyFont="1" applyFill="1" applyBorder="1" applyAlignment="1">
      <alignment horizontal="center" vertical="center" wrapText="1"/>
    </xf>
    <xf numFmtId="4" fontId="27" fillId="0" borderId="6" xfId="7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4" fillId="0" borderId="11" xfId="8" applyFont="1" applyFill="1" applyBorder="1" applyAlignment="1">
      <alignment horizontal="center" vertical="center" wrapText="1"/>
    </xf>
    <xf numFmtId="0" fontId="44" fillId="0" borderId="7" xfId="0" applyFont="1" applyFill="1" applyBorder="1" applyAlignment="1">
      <alignment horizontal="center" vertical="center" wrapText="1"/>
    </xf>
    <xf numFmtId="0" fontId="44" fillId="0" borderId="8" xfId="0" applyFont="1" applyFill="1" applyBorder="1" applyAlignment="1">
      <alignment horizontal="center" vertical="center" wrapText="1"/>
    </xf>
    <xf numFmtId="0" fontId="44" fillId="0" borderId="6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26" fillId="0" borderId="11" xfId="8" applyFont="1" applyFill="1" applyBorder="1" applyAlignment="1">
      <alignment horizontal="center" vertical="center" wrapText="1"/>
    </xf>
    <xf numFmtId="0" fontId="26" fillId="0" borderId="12" xfId="8" applyFont="1" applyFill="1" applyBorder="1" applyAlignment="1">
      <alignment horizontal="center" vertical="center" wrapText="1"/>
    </xf>
    <xf numFmtId="0" fontId="26" fillId="0" borderId="16" xfId="8" applyFont="1" applyFill="1" applyBorder="1" applyAlignment="1">
      <alignment horizontal="center" vertical="center" wrapText="1"/>
    </xf>
    <xf numFmtId="0" fontId="26" fillId="0" borderId="18" xfId="8" applyFont="1" applyFill="1" applyBorder="1" applyAlignment="1">
      <alignment horizontal="center" vertical="center" wrapText="1"/>
    </xf>
    <xf numFmtId="2" fontId="50" fillId="0" borderId="11" xfId="35" applyNumberFormat="1" applyFont="1" applyFill="1" applyBorder="1" applyAlignment="1">
      <alignment horizontal="center" vertical="center" wrapText="1"/>
    </xf>
    <xf numFmtId="0" fontId="40" fillId="0" borderId="14" xfId="8" applyFont="1" applyFill="1" applyBorder="1" applyAlignment="1">
      <alignment horizontal="center" vertical="center" wrapText="1"/>
    </xf>
    <xf numFmtId="0" fontId="40" fillId="0" borderId="11" xfId="8" applyFont="1" applyFill="1" applyBorder="1" applyAlignment="1">
      <alignment horizontal="center" vertical="center" wrapText="1"/>
    </xf>
    <xf numFmtId="0" fontId="40" fillId="0" borderId="15" xfId="8" applyFont="1" applyFill="1" applyBorder="1" applyAlignment="1">
      <alignment horizontal="center" vertical="center" wrapText="1"/>
    </xf>
    <xf numFmtId="0" fontId="40" fillId="0" borderId="17" xfId="8" applyFont="1" applyFill="1" applyBorder="1" applyAlignment="1">
      <alignment horizontal="center" vertical="center" wrapText="1"/>
    </xf>
    <xf numFmtId="0" fontId="41" fillId="0" borderId="0" xfId="8" applyFont="1" applyFill="1" applyAlignment="1">
      <alignment horizontal="center" vertical="center" wrapText="1"/>
    </xf>
    <xf numFmtId="0" fontId="41" fillId="0" borderId="0" xfId="8" applyFont="1" applyFill="1" applyAlignment="1">
      <alignment horizontal="center" vertical="center"/>
    </xf>
    <xf numFmtId="0" fontId="40" fillId="0" borderId="19" xfId="8" applyFont="1" applyFill="1" applyBorder="1" applyAlignment="1">
      <alignment horizontal="center" vertical="center" wrapText="1"/>
    </xf>
    <xf numFmtId="0" fontId="46" fillId="0" borderId="13" xfId="8" applyFont="1" applyFill="1" applyBorder="1" applyAlignment="1">
      <alignment horizontal="center" vertical="center" wrapText="1"/>
    </xf>
    <xf numFmtId="4" fontId="53" fillId="0" borderId="7" xfId="70" applyNumberFormat="1" applyFont="1" applyFill="1" applyBorder="1" applyAlignment="1">
      <alignment horizontal="center" vertical="center" wrapText="1"/>
    </xf>
    <xf numFmtId="4" fontId="53" fillId="0" borderId="6" xfId="70" applyNumberFormat="1" applyFont="1" applyFill="1" applyBorder="1" applyAlignment="1">
      <alignment horizontal="center" vertical="center" wrapText="1"/>
    </xf>
    <xf numFmtId="0" fontId="40" fillId="0" borderId="1" xfId="8" applyFont="1" applyFill="1" applyBorder="1" applyAlignment="1">
      <alignment horizontal="center" vertical="center" wrapText="1"/>
    </xf>
    <xf numFmtId="0" fontId="40" fillId="0" borderId="13" xfId="8" applyFont="1" applyFill="1" applyBorder="1" applyAlignment="1">
      <alignment horizontal="center" vertical="center" wrapText="1"/>
    </xf>
    <xf numFmtId="4" fontId="26" fillId="0" borderId="20" xfId="8" applyNumberFormat="1" applyFont="1" applyFill="1" applyBorder="1" applyAlignment="1">
      <alignment horizontal="center" vertical="center" wrapText="1"/>
    </xf>
    <xf numFmtId="0" fontId="26" fillId="0" borderId="20" xfId="8" applyFont="1" applyFill="1" applyBorder="1" applyAlignment="1">
      <alignment horizontal="center" vertical="center" wrapText="1"/>
    </xf>
    <xf numFmtId="0" fontId="62" fillId="0" borderId="21" xfId="8" applyFont="1" applyFill="1" applyBorder="1" applyAlignment="1">
      <alignment horizontal="center" vertical="center" wrapText="1"/>
    </xf>
    <xf numFmtId="0" fontId="46" fillId="0" borderId="1" xfId="8" applyFont="1" applyFill="1" applyBorder="1" applyAlignment="1">
      <alignment horizontal="center" vertical="center" wrapText="1"/>
    </xf>
    <xf numFmtId="0" fontId="26" fillId="0" borderId="0" xfId="8" applyFont="1" applyFill="1" applyAlignment="1">
      <alignment horizontal="center" vertical="center" wrapText="1"/>
    </xf>
    <xf numFmtId="0" fontId="62" fillId="0" borderId="1" xfId="8" applyFont="1" applyFill="1" applyBorder="1" applyAlignment="1">
      <alignment horizontal="center" vertical="center" wrapText="1"/>
    </xf>
    <xf numFmtId="0" fontId="26" fillId="0" borderId="0" xfId="8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6" fillId="7" borderId="22" xfId="0" applyFont="1" applyFill="1" applyBorder="1" applyAlignment="1">
      <alignment horizontal="center" vertical="center" wrapText="1"/>
    </xf>
    <xf numFmtId="0" fontId="46" fillId="7" borderId="1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center"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49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 vertical="center"/>
    </xf>
  </cellXfs>
  <cellStyles count="267">
    <cellStyle name="Excel Built-in Normal" xfId="4"/>
    <cellStyle name="Excel Built-in Normal 1" xfId="8"/>
    <cellStyle name="Excel Built-in Normal 1 2" xfId="78"/>
    <cellStyle name="Excel Built-in Normal 1 3" xfId="79"/>
    <cellStyle name="Excel Built-in Normal 1 4" xfId="80"/>
    <cellStyle name="Excel Built-in Normal 1 5" xfId="81"/>
    <cellStyle name="Excel Built-in Normal 10" xfId="9"/>
    <cellStyle name="Excel Built-in Normal 10 2" xfId="82"/>
    <cellStyle name="Excel Built-in Normal 10 3" xfId="83"/>
    <cellStyle name="Excel Built-in Normal 11" xfId="10"/>
    <cellStyle name="Excel Built-in Normal 11 2" xfId="84"/>
    <cellStyle name="Excel Built-in Normal 11 3" xfId="85"/>
    <cellStyle name="Excel Built-in Normal 12" xfId="11"/>
    <cellStyle name="Excel Built-in Normal 12 2" xfId="86"/>
    <cellStyle name="Excel Built-in Normal 12 3" xfId="87"/>
    <cellStyle name="Excel Built-in Normal 13" xfId="12"/>
    <cellStyle name="Excel Built-in Normal 13 2" xfId="88"/>
    <cellStyle name="Excel Built-in Normal 13 3" xfId="89"/>
    <cellStyle name="Excel Built-in Normal 14" xfId="13"/>
    <cellStyle name="Excel Built-in Normal 14 2" xfId="90"/>
    <cellStyle name="Excel Built-in Normal 14 3" xfId="91"/>
    <cellStyle name="Excel Built-in Normal 15" xfId="14"/>
    <cellStyle name="Excel Built-in Normal 15 2" xfId="92"/>
    <cellStyle name="Excel Built-in Normal 15 3" xfId="93"/>
    <cellStyle name="Excel Built-in Normal 16" xfId="15"/>
    <cellStyle name="Excel Built-in Normal 16 2" xfId="94"/>
    <cellStyle name="Excel Built-in Normal 16 3" xfId="95"/>
    <cellStyle name="Excel Built-in Normal 17" xfId="16"/>
    <cellStyle name="Excel Built-in Normal 17 2" xfId="96"/>
    <cellStyle name="Excel Built-in Normal 17 3" xfId="97"/>
    <cellStyle name="Excel Built-in Normal 18" xfId="17"/>
    <cellStyle name="Excel Built-in Normal 18 2" xfId="98"/>
    <cellStyle name="Excel Built-in Normal 18 3" xfId="99"/>
    <cellStyle name="Excel Built-in Normal 19" xfId="18"/>
    <cellStyle name="Excel Built-in Normal 19 2" xfId="100"/>
    <cellStyle name="Excel Built-in Normal 19 3" xfId="101"/>
    <cellStyle name="Excel Built-in Normal 2" xfId="19"/>
    <cellStyle name="Excel Built-in Normal 2 2" xfId="102"/>
    <cellStyle name="Excel Built-in Normal 2 3" xfId="103"/>
    <cellStyle name="Excel Built-in Normal 20" xfId="20"/>
    <cellStyle name="Excel Built-in Normal 20 2" xfId="104"/>
    <cellStyle name="Excel Built-in Normal 20 3" xfId="105"/>
    <cellStyle name="Excel Built-in Normal 21" xfId="21"/>
    <cellStyle name="Excel Built-in Normal 21 2" xfId="106"/>
    <cellStyle name="Excel Built-in Normal 21 3" xfId="107"/>
    <cellStyle name="Excel Built-in Normal 22" xfId="22"/>
    <cellStyle name="Excel Built-in Normal 22 2" xfId="108"/>
    <cellStyle name="Excel Built-in Normal 22 3" xfId="109"/>
    <cellStyle name="Excel Built-in Normal 23" xfId="23"/>
    <cellStyle name="Excel Built-in Normal 23 2" xfId="110"/>
    <cellStyle name="Excel Built-in Normal 23 3" xfId="111"/>
    <cellStyle name="Excel Built-in Normal 24" xfId="24"/>
    <cellStyle name="Excel Built-in Normal 24 2" xfId="112"/>
    <cellStyle name="Excel Built-in Normal 24 3" xfId="113"/>
    <cellStyle name="Excel Built-in Normal 25" xfId="25"/>
    <cellStyle name="Excel Built-in Normal 25 2" xfId="114"/>
    <cellStyle name="Excel Built-in Normal 25 3" xfId="115"/>
    <cellStyle name="Excel Built-in Normal 26" xfId="26"/>
    <cellStyle name="Excel Built-in Normal 26 2" xfId="116"/>
    <cellStyle name="Excel Built-in Normal 26 3" xfId="117"/>
    <cellStyle name="Excel Built-in Normal 27" xfId="118"/>
    <cellStyle name="Excel Built-in Normal 28" xfId="119"/>
    <cellStyle name="Excel Built-in Normal 3" xfId="27"/>
    <cellStyle name="Excel Built-in Normal 3 2" xfId="120"/>
    <cellStyle name="Excel Built-in Normal 3 3" xfId="121"/>
    <cellStyle name="Excel Built-in Normal 4" xfId="28"/>
    <cellStyle name="Excel Built-in Normal 4 2" xfId="122"/>
    <cellStyle name="Excel Built-in Normal 4 3" xfId="123"/>
    <cellStyle name="Excel Built-in Normal 5" xfId="29"/>
    <cellStyle name="Excel Built-in Normal 5 2" xfId="124"/>
    <cellStyle name="Excel Built-in Normal 5 3" xfId="125"/>
    <cellStyle name="Excel Built-in Normal 6" xfId="30"/>
    <cellStyle name="Excel Built-in Normal 6 2" xfId="126"/>
    <cellStyle name="Excel Built-in Normal 6 3" xfId="127"/>
    <cellStyle name="Excel Built-in Normal 7" xfId="31"/>
    <cellStyle name="Excel Built-in Normal 7 2" xfId="128"/>
    <cellStyle name="Excel Built-in Normal 7 3" xfId="129"/>
    <cellStyle name="Excel Built-in Normal 8" xfId="32"/>
    <cellStyle name="Excel Built-in Normal 8 2" xfId="130"/>
    <cellStyle name="Excel Built-in Normal 8 3" xfId="131"/>
    <cellStyle name="Excel Built-in Normal 9" xfId="33"/>
    <cellStyle name="Excel Built-in Normal 9 2" xfId="132"/>
    <cellStyle name="Excel Built-in Normal 9 3" xfId="133"/>
    <cellStyle name="Excel Built-in Normal_Анализ по 223" xfId="34"/>
    <cellStyle name="Excel Built-in Percent" xfId="134"/>
    <cellStyle name="Обычный" xfId="0" builtinId="0"/>
    <cellStyle name="Обычный 10" xfId="135"/>
    <cellStyle name="Обычный 11" xfId="136"/>
    <cellStyle name="Обычный 12" xfId="137"/>
    <cellStyle name="Обычный 13" xfId="138"/>
    <cellStyle name="Обычный 14" xfId="139"/>
    <cellStyle name="Обычный 15" xfId="140"/>
    <cellStyle name="Обычный 16" xfId="141"/>
    <cellStyle name="Обычный 17" xfId="142"/>
    <cellStyle name="Обычный 18" xfId="143"/>
    <cellStyle name="Обычный 19" xfId="144"/>
    <cellStyle name="Обычный 2" xfId="1"/>
    <cellStyle name="Обычный 2 1" xfId="35"/>
    <cellStyle name="Обычный 2 1 2" xfId="145"/>
    <cellStyle name="Обычный 2 1 3" xfId="146"/>
    <cellStyle name="Обычный 2 1 4" xfId="147"/>
    <cellStyle name="Обычный 2 1 5" xfId="148"/>
    <cellStyle name="Обычный 2 10" xfId="36"/>
    <cellStyle name="Обычный 2 10 2" xfId="149"/>
    <cellStyle name="Обычный 2 10 3" xfId="150"/>
    <cellStyle name="Обычный 2 11" xfId="37"/>
    <cellStyle name="Обычный 2 11 2" xfId="151"/>
    <cellStyle name="Обычный 2 11 3" xfId="152"/>
    <cellStyle name="Обычный 2 12" xfId="38"/>
    <cellStyle name="Обычный 2 12 2" xfId="153"/>
    <cellStyle name="Обычный 2 12 3" xfId="154"/>
    <cellStyle name="Обычный 2 13" xfId="39"/>
    <cellStyle name="Обычный 2 13 2" xfId="155"/>
    <cellStyle name="Обычный 2 13 3" xfId="156"/>
    <cellStyle name="Обычный 2 14" xfId="40"/>
    <cellStyle name="Обычный 2 14 2" xfId="157"/>
    <cellStyle name="Обычный 2 14 3" xfId="158"/>
    <cellStyle name="Обычный 2 15" xfId="41"/>
    <cellStyle name="Обычный 2 15 2" xfId="159"/>
    <cellStyle name="Обычный 2 15 3" xfId="160"/>
    <cellStyle name="Обычный 2 16" xfId="42"/>
    <cellStyle name="Обычный 2 16 2" xfId="161"/>
    <cellStyle name="Обычный 2 16 3" xfId="162"/>
    <cellStyle name="Обычный 2 17" xfId="43"/>
    <cellStyle name="Обычный 2 17 2" xfId="163"/>
    <cellStyle name="Обычный 2 17 3" xfId="164"/>
    <cellStyle name="Обычный 2 18" xfId="44"/>
    <cellStyle name="Обычный 2 18 2" xfId="165"/>
    <cellStyle name="Обычный 2 18 3" xfId="166"/>
    <cellStyle name="Обычный 2 19" xfId="45"/>
    <cellStyle name="Обычный 2 19 2" xfId="167"/>
    <cellStyle name="Обычный 2 19 3" xfId="168"/>
    <cellStyle name="Обычный 2 2" xfId="2"/>
    <cellStyle name="Обычный 2 2 2" xfId="7"/>
    <cellStyle name="Обычный 2 2 2 2" xfId="169"/>
    <cellStyle name="Обычный 2 2 2 3" xfId="170"/>
    <cellStyle name="Обычный 2 2 3" xfId="171"/>
    <cellStyle name="Обычный 2 2 4" xfId="172"/>
    <cellStyle name="Обычный 2 2_Анализ по 223" xfId="46"/>
    <cellStyle name="Обычный 2 20" xfId="47"/>
    <cellStyle name="Обычный 2 20 2" xfId="173"/>
    <cellStyle name="Обычный 2 20 3" xfId="174"/>
    <cellStyle name="Обычный 2 21" xfId="48"/>
    <cellStyle name="Обычный 2 21 2" xfId="175"/>
    <cellStyle name="Обычный 2 21 3" xfId="176"/>
    <cellStyle name="Обычный 2 22" xfId="49"/>
    <cellStyle name="Обычный 2 22 2" xfId="177"/>
    <cellStyle name="Обычный 2 22 3" xfId="178"/>
    <cellStyle name="Обычный 2 23" xfId="50"/>
    <cellStyle name="Обычный 2 23 2" xfId="179"/>
    <cellStyle name="Обычный 2 23 3" xfId="180"/>
    <cellStyle name="Обычный 2 24" xfId="51"/>
    <cellStyle name="Обычный 2 24 2" xfId="181"/>
    <cellStyle name="Обычный 2 24 3" xfId="182"/>
    <cellStyle name="Обычный 2 25" xfId="52"/>
    <cellStyle name="Обычный 2 25 2" xfId="183"/>
    <cellStyle name="Обычный 2 25 3" xfId="184"/>
    <cellStyle name="Обычный 2 26" xfId="53"/>
    <cellStyle name="Обычный 2 26 2" xfId="185"/>
    <cellStyle name="Обычный 2 26 3" xfId="186"/>
    <cellStyle name="Обычный 2 27" xfId="54"/>
    <cellStyle name="Обычный 2 27 2" xfId="187"/>
    <cellStyle name="Обычный 2 27 3" xfId="188"/>
    <cellStyle name="Обычный 2 27 4" xfId="189"/>
    <cellStyle name="Обычный 2 28" xfId="71"/>
    <cellStyle name="Обычный 2 28 2" xfId="190"/>
    <cellStyle name="Обычный 2 28 3" xfId="191"/>
    <cellStyle name="Обычный 2 28 4" xfId="192"/>
    <cellStyle name="Обычный 2 29" xfId="193"/>
    <cellStyle name="Обычный 2 29 2" xfId="194"/>
    <cellStyle name="Обычный 2 3" xfId="55"/>
    <cellStyle name="Обычный 2 3 2" xfId="72"/>
    <cellStyle name="Обычный 2 3 2 2" xfId="195"/>
    <cellStyle name="Обычный 2 3 2 3" xfId="196"/>
    <cellStyle name="Обычный 2 3 3" xfId="197"/>
    <cellStyle name="Обычный 2 3 4" xfId="198"/>
    <cellStyle name="Обычный 2 30" xfId="199"/>
    <cellStyle name="Обычный 2 30 2" xfId="200"/>
    <cellStyle name="Обычный 2 31" xfId="201"/>
    <cellStyle name="Обычный 2 31 2" xfId="202"/>
    <cellStyle name="Обычный 2 32" xfId="203"/>
    <cellStyle name="Обычный 2 32 2" xfId="204"/>
    <cellStyle name="Обычный 2 33" xfId="205"/>
    <cellStyle name="Обычный 2 33 2" xfId="206"/>
    <cellStyle name="Обычный 2 34" xfId="207"/>
    <cellStyle name="Обычный 2 34 2" xfId="208"/>
    <cellStyle name="Обычный 2 35" xfId="209"/>
    <cellStyle name="Обычный 2 35 2" xfId="210"/>
    <cellStyle name="Обычный 2 36" xfId="211"/>
    <cellStyle name="Обычный 2 36 2" xfId="212"/>
    <cellStyle name="Обычный 2 37" xfId="213"/>
    <cellStyle name="Обычный 2 37 2" xfId="214"/>
    <cellStyle name="Обычный 2 38" xfId="215"/>
    <cellStyle name="Обычный 2 38 2" xfId="216"/>
    <cellStyle name="Обычный 2 39" xfId="217"/>
    <cellStyle name="Обычный 2 39 2" xfId="218"/>
    <cellStyle name="Обычный 2 4" xfId="6"/>
    <cellStyle name="Обычный 2 4 2" xfId="219"/>
    <cellStyle name="Обычный 2 4 3" xfId="220"/>
    <cellStyle name="Обычный 2 40" xfId="221"/>
    <cellStyle name="Обычный 2 40 2" xfId="222"/>
    <cellStyle name="Обычный 2 41" xfId="223"/>
    <cellStyle name="Обычный 2 41 2" xfId="224"/>
    <cellStyle name="Обычный 2 42" xfId="225"/>
    <cellStyle name="Обычный 2 43" xfId="226"/>
    <cellStyle name="Обычный 2 5" xfId="56"/>
    <cellStyle name="Обычный 2 5 2" xfId="227"/>
    <cellStyle name="Обычный 2 5 3" xfId="228"/>
    <cellStyle name="Обычный 2 6" xfId="57"/>
    <cellStyle name="Обычный 2 6 2" xfId="229"/>
    <cellStyle name="Обычный 2 6 3" xfId="230"/>
    <cellStyle name="Обычный 2 7" xfId="58"/>
    <cellStyle name="Обычный 2 7 2" xfId="231"/>
    <cellStyle name="Обычный 2 7 3" xfId="232"/>
    <cellStyle name="Обычный 2 8" xfId="59"/>
    <cellStyle name="Обычный 2 8 2" xfId="233"/>
    <cellStyle name="Обычный 2 8 3" xfId="234"/>
    <cellStyle name="Обычный 2 9" xfId="60"/>
    <cellStyle name="Обычный 2 9 2" xfId="235"/>
    <cellStyle name="Обычный 2 9 3" xfId="236"/>
    <cellStyle name="Обычный 20" xfId="237"/>
    <cellStyle name="Обычный 21" xfId="238"/>
    <cellStyle name="Обычный 22" xfId="239"/>
    <cellStyle name="Обычный 23" xfId="240"/>
    <cellStyle name="Обычный 3" xfId="3"/>
    <cellStyle name="Обычный 3 2" xfId="61"/>
    <cellStyle name="Обычный 3 2 2" xfId="241"/>
    <cellStyle name="Обычный 3 2 3" xfId="242"/>
    <cellStyle name="Обычный 3 3" xfId="70"/>
    <cellStyle name="Обычный 3 3 2" xfId="243"/>
    <cellStyle name="Обычный 3 3 3" xfId="244"/>
    <cellStyle name="Обычный 3 3 4" xfId="245"/>
    <cellStyle name="Обычный 3 3 5" xfId="246"/>
    <cellStyle name="Обычный 3 4" xfId="247"/>
    <cellStyle name="Обычный 3 5" xfId="248"/>
    <cellStyle name="Обычный 4" xfId="5"/>
    <cellStyle name="Обычный 4 2" xfId="62"/>
    <cellStyle name="Обычный 4 2 2" xfId="249"/>
    <cellStyle name="Обычный 4 2 3" xfId="250"/>
    <cellStyle name="Обычный 4 3" xfId="251"/>
    <cellStyle name="Обычный 4 4" xfId="252"/>
    <cellStyle name="Обычный 5" xfId="63"/>
    <cellStyle name="Обычный 5 2" xfId="253"/>
    <cellStyle name="Обычный 5 3" xfId="254"/>
    <cellStyle name="Обычный 6" xfId="64"/>
    <cellStyle name="Обычный 6 2" xfId="255"/>
    <cellStyle name="Обычный 6 3" xfId="256"/>
    <cellStyle name="Обычный 7" xfId="73"/>
    <cellStyle name="Обычный 7 2" xfId="257"/>
    <cellStyle name="Обычный 7 3" xfId="258"/>
    <cellStyle name="Обычный 8" xfId="74"/>
    <cellStyle name="Обычный 8 2" xfId="259"/>
    <cellStyle name="Обычный 8 3" xfId="260"/>
    <cellStyle name="Обычный 8 4" xfId="261"/>
    <cellStyle name="Обычный 9" xfId="262"/>
    <cellStyle name="Обычный 9 2" xfId="263"/>
    <cellStyle name="Процентный 2" xfId="65"/>
    <cellStyle name="Финансовый" xfId="77" builtinId="3"/>
    <cellStyle name="Финансовый 2" xfId="66"/>
    <cellStyle name="Финансовый 2 2" xfId="264"/>
    <cellStyle name="Финансовый 3" xfId="67"/>
    <cellStyle name="Финансовый 4" xfId="68"/>
    <cellStyle name="Финансовый 5" xfId="69"/>
    <cellStyle name="Финансовый 6" xfId="75"/>
    <cellStyle name="Финансовый 7" xfId="76"/>
    <cellStyle name="Финансовый 8" xfId="265"/>
    <cellStyle name="Финансовый 9" xfId="266"/>
  </cellStyles>
  <dxfs count="0"/>
  <tableStyles count="0" defaultTableStyle="TableStyleMedium9" defaultPivotStyle="PivotStyleLight16"/>
  <colors>
    <mruColors>
      <color rgb="FF96F4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kf\&#1082;&#1086;&#1084;&#1080;&#1090;&#1077;&#1090;%20&#1092;&#1080;&#1085;&#1072;&#1085;&#1089;&#1086;&#1074;\&#1082;&#1086;&#1084;&#1080;&#1090;&#1077;&#1090;%20&#1092;&#1080;&#1085;&#1072;&#1085;&#1089;&#1086;&#1074;\&#1086;&#1090;&#1087;&#1088;&#1072;&#1074;&#1082;&#1072;%20&#1101;&#1083;%20&#1087;&#1086;&#1095;&#1090;&#1099;\&#1042;&#1061;&#1054;&#1044;&#1071;&#1065;&#1048;&#1045;%20&#1055;&#1048;&#1057;&#1068;&#1052;&#1040;\2017\09-&#1057;&#1077;&#1085;&#1090;&#1103;&#1073;&#1088;&#1100;%202017\11.09.2017\&#1057;&#1082;&#1072;&#1079;&#1082;&#1072;\&#1044;&#1054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kf\&#1082;&#1086;&#1084;&#1080;&#1090;&#1077;&#1090;%20&#1092;&#1080;&#1085;&#1072;&#1085;&#1089;&#1086;&#1074;\&#1082;&#1086;&#1084;&#1080;&#1090;&#1077;&#1090;%20&#1092;&#1080;&#1085;&#1072;&#1085;&#1089;&#1086;&#1074;\Documents%20and%20Settings\MoiseevaON\Application%20Data\Microsoft\Excel\&#1050;&#1059;&#1051;&#1068;&#1058;&#1059;&#1056;&#1040;\&#1091;&#1095;&#1088;&#1077;&#1078;&#1076;&#1077;&#1085;&#1080;&#1103;%20&#1082;&#1091;&#1083;&#1100;&#1090;&#1091;&#1088;&#1099;%20&#1085;&#1072;%202015%20&#1075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MoiseevaON\Application%20Data\Microsoft\Excel\&#1050;&#1059;&#1051;&#1068;&#1058;&#1059;&#1056;&#1040;\&#1091;&#1095;&#1088;&#1077;&#1078;&#1076;&#1077;&#1085;&#1080;&#1103;%20&#1082;&#1091;&#1083;&#1100;&#1090;&#1091;&#1088;&#1099;%20&#1085;&#1072;%202015%20&#1075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oiseevaON\Application%20Data\Microsoft\Excel\&#1050;&#1059;&#1051;&#1068;&#1058;&#1059;&#1056;&#1040;\&#1091;&#1095;&#1088;&#1077;&#1078;&#1076;&#1077;&#1085;&#1080;&#1103;%20&#1082;&#1091;&#1083;&#1100;&#1090;&#1091;&#1088;&#1099;%20&#1085;&#1072;%20201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раскладка"/>
      <sheetName val="ЦРР мест бюдж"/>
      <sheetName val="ЮГОРКА мест бюдж"/>
      <sheetName val="СКАЗКА мест бюдж"/>
      <sheetName val="РЯБИНУШКА мест бюдж"/>
      <sheetName val="СОЛНЫШКО мест бюдж"/>
      <sheetName val="ДК ОКТЯБРЬ"/>
      <sheetName val="ДЦ ЭТВИТ"/>
      <sheetName val="БИБЛИОТЕКА"/>
      <sheetName val="МУЗЕЙ"/>
      <sheetName val="ДЮСШ"/>
      <sheetName val="ДМШ"/>
      <sheetName val="ЦРТДЮ"/>
      <sheetName val="ЗВЕЗДНЫЙ"/>
      <sheetName val="КП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к"/>
      <sheetName val="этвит"/>
      <sheetName val="библиотека"/>
      <sheetName val="музей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к"/>
      <sheetName val="этвит"/>
      <sheetName val="библиотека"/>
      <sheetName val="музей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к"/>
      <sheetName val="этвит"/>
      <sheetName val="библиотека"/>
      <sheetName val="музей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53"/>
  <sheetViews>
    <sheetView view="pageBreakPreview" zoomScaleNormal="100" zoomScaleSheetLayoutView="100" workbookViewId="0">
      <selection activeCell="A5" sqref="A5:S5"/>
    </sheetView>
  </sheetViews>
  <sheetFormatPr defaultRowHeight="15" x14ac:dyDescent="0.25"/>
  <cols>
    <col min="1" max="1" width="29.42578125" style="1" customWidth="1"/>
    <col min="2" max="2" width="7.5703125" style="16" customWidth="1"/>
    <col min="3" max="3" width="12.28515625" style="16" customWidth="1"/>
    <col min="4" max="4" width="5.140625" style="16" customWidth="1"/>
    <col min="5" max="5" width="9.28515625" style="16" customWidth="1"/>
    <col min="6" max="6" width="5.5703125" style="16" customWidth="1"/>
    <col min="7" max="7" width="8.85546875" style="16" customWidth="1"/>
    <col min="8" max="8" width="13.85546875" style="16" customWidth="1"/>
    <col min="9" max="9" width="16.28515625" style="16" customWidth="1"/>
    <col min="10" max="10" width="14.42578125" style="16" customWidth="1"/>
    <col min="11" max="11" width="11.28515625" style="1" customWidth="1"/>
    <col min="12" max="12" width="12.85546875" style="1" customWidth="1"/>
    <col min="13" max="13" width="13.7109375" style="1" bestFit="1" customWidth="1"/>
    <col min="14" max="14" width="13.140625" style="1" customWidth="1"/>
    <col min="15" max="15" width="15" style="1" customWidth="1"/>
    <col min="16" max="16" width="11.28515625" style="1" customWidth="1"/>
    <col min="17" max="17" width="9.5703125" style="1" customWidth="1"/>
    <col min="18" max="18" width="12.5703125" style="1" customWidth="1"/>
    <col min="19" max="19" width="11.85546875" style="1" customWidth="1"/>
    <col min="20" max="20" width="13.5703125" style="1" customWidth="1"/>
    <col min="21" max="16384" width="9.140625" style="1"/>
  </cols>
  <sheetData>
    <row r="1" spans="1:21" ht="110.25" customHeight="1" x14ac:dyDescent="0.25">
      <c r="B1" s="61"/>
      <c r="C1" s="61"/>
      <c r="D1" s="61"/>
      <c r="E1" s="61"/>
      <c r="F1" s="61"/>
      <c r="G1" s="61"/>
      <c r="H1" s="61"/>
      <c r="I1" s="61"/>
      <c r="J1" s="61"/>
      <c r="M1" s="316" t="s">
        <v>252</v>
      </c>
      <c r="N1" s="316"/>
      <c r="O1" s="316"/>
      <c r="P1" s="316"/>
      <c r="Q1" s="316"/>
      <c r="R1" s="316"/>
      <c r="S1" s="316"/>
      <c r="T1" s="316"/>
    </row>
    <row r="2" spans="1:21" x14ac:dyDescent="0.25">
      <c r="B2" s="61"/>
      <c r="C2" s="61"/>
      <c r="D2" s="61"/>
      <c r="E2" s="61"/>
      <c r="F2" s="61"/>
      <c r="G2" s="61"/>
      <c r="H2" s="61"/>
      <c r="I2" s="61"/>
      <c r="J2" s="61"/>
    </row>
    <row r="3" spans="1:21" ht="15" customHeight="1" x14ac:dyDescent="0.25">
      <c r="B3" s="1"/>
      <c r="C3" s="1"/>
      <c r="D3" s="1"/>
      <c r="E3" s="1"/>
      <c r="F3" s="1"/>
      <c r="G3" s="1"/>
      <c r="H3" s="1"/>
      <c r="I3" s="1"/>
      <c r="J3" s="1"/>
    </row>
    <row r="4" spans="1:21" ht="41.25" customHeight="1" x14ac:dyDescent="0.25">
      <c r="A4" s="317" t="s">
        <v>1010</v>
      </c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</row>
    <row r="5" spans="1:21" ht="18.75" x14ac:dyDescent="0.25">
      <c r="A5" s="318" t="s">
        <v>237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</row>
    <row r="6" spans="1:21" ht="15" customHeight="1" x14ac:dyDescent="0.25">
      <c r="A6" s="319" t="s">
        <v>239</v>
      </c>
      <c r="B6" s="319"/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</row>
    <row r="7" spans="1:21" ht="15" customHeight="1" x14ac:dyDescent="0.25">
      <c r="B7" s="325" t="s">
        <v>245</v>
      </c>
      <c r="C7" s="325"/>
      <c r="D7" s="325"/>
      <c r="E7" s="325"/>
      <c r="F7" s="325"/>
      <c r="G7" s="325"/>
      <c r="H7" s="325"/>
      <c r="I7" s="325"/>
      <c r="J7" s="325"/>
      <c r="K7" s="325"/>
      <c r="L7" s="325"/>
      <c r="M7" s="325"/>
      <c r="N7" s="325"/>
      <c r="O7" s="325"/>
      <c r="P7" s="325"/>
      <c r="Q7" s="325"/>
      <c r="R7" s="325"/>
      <c r="S7" s="325"/>
    </row>
    <row r="8" spans="1:21" ht="15" customHeight="1" x14ac:dyDescent="0.25"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  <c r="Q8" s="323"/>
      <c r="R8" s="323"/>
      <c r="S8" s="323"/>
    </row>
    <row r="9" spans="1:21" ht="26.25" customHeight="1" x14ac:dyDescent="0.25">
      <c r="A9" s="322" t="s">
        <v>200</v>
      </c>
      <c r="B9" s="324" t="s">
        <v>7</v>
      </c>
      <c r="C9" s="324"/>
      <c r="D9" s="324"/>
      <c r="E9" s="324"/>
      <c r="F9" s="324"/>
      <c r="G9" s="324"/>
      <c r="H9" s="324"/>
      <c r="I9" s="324"/>
      <c r="J9" s="324"/>
      <c r="K9" s="320" t="s">
        <v>248</v>
      </c>
      <c r="L9" s="321"/>
      <c r="M9" s="321"/>
      <c r="N9" s="320" t="s">
        <v>249</v>
      </c>
      <c r="O9" s="321"/>
      <c r="P9" s="321"/>
      <c r="Q9" s="324" t="s">
        <v>250</v>
      </c>
      <c r="R9" s="324"/>
      <c r="S9" s="324"/>
      <c r="T9" s="322" t="s">
        <v>255</v>
      </c>
    </row>
    <row r="10" spans="1:21" s="10" customFormat="1" ht="47.25" customHeight="1" x14ac:dyDescent="0.25">
      <c r="A10" s="322"/>
      <c r="B10" s="11" t="s">
        <v>0</v>
      </c>
      <c r="C10" s="11" t="s">
        <v>1</v>
      </c>
      <c r="D10" s="11" t="s">
        <v>2</v>
      </c>
      <c r="E10" s="11" t="s">
        <v>3</v>
      </c>
      <c r="F10" s="11" t="s">
        <v>9</v>
      </c>
      <c r="G10" s="11" t="s">
        <v>4</v>
      </c>
      <c r="H10" s="11" t="s">
        <v>5</v>
      </c>
      <c r="I10" s="11" t="s">
        <v>8</v>
      </c>
      <c r="J10" s="216" t="s">
        <v>68</v>
      </c>
      <c r="K10" s="11" t="s">
        <v>183</v>
      </c>
      <c r="L10" s="11" t="s">
        <v>241</v>
      </c>
      <c r="M10" s="11" t="s">
        <v>13</v>
      </c>
      <c r="N10" s="63" t="s">
        <v>183</v>
      </c>
      <c r="O10" s="63" t="s">
        <v>241</v>
      </c>
      <c r="P10" s="63" t="s">
        <v>13</v>
      </c>
      <c r="Q10" s="63" t="s">
        <v>183</v>
      </c>
      <c r="R10" s="63" t="s">
        <v>241</v>
      </c>
      <c r="S10" s="63" t="s">
        <v>13</v>
      </c>
      <c r="T10" s="322"/>
    </row>
    <row r="11" spans="1:21" s="65" customFormat="1" ht="14.25" customHeight="1" x14ac:dyDescent="0.25">
      <c r="A11" s="64">
        <v>1</v>
      </c>
      <c r="B11" s="64">
        <v>2</v>
      </c>
      <c r="C11" s="64">
        <v>3</v>
      </c>
      <c r="D11" s="64">
        <v>4</v>
      </c>
      <c r="E11" s="64">
        <v>5</v>
      </c>
      <c r="F11" s="64">
        <v>6</v>
      </c>
      <c r="G11" s="64">
        <v>7</v>
      </c>
      <c r="H11" s="64">
        <v>8</v>
      </c>
      <c r="I11" s="64">
        <v>9</v>
      </c>
      <c r="J11" s="64">
        <v>10</v>
      </c>
      <c r="K11" s="64">
        <v>11</v>
      </c>
      <c r="L11" s="64">
        <v>12</v>
      </c>
      <c r="M11" s="64" t="s">
        <v>242</v>
      </c>
      <c r="N11" s="64">
        <v>16</v>
      </c>
      <c r="O11" s="64">
        <v>17</v>
      </c>
      <c r="P11" s="64" t="s">
        <v>243</v>
      </c>
      <c r="Q11" s="64">
        <v>19</v>
      </c>
      <c r="R11" s="64">
        <v>20</v>
      </c>
      <c r="S11" s="64" t="s">
        <v>244</v>
      </c>
      <c r="T11" s="64">
        <v>22</v>
      </c>
    </row>
    <row r="12" spans="1:21" ht="24.75" customHeight="1" x14ac:dyDescent="0.25">
      <c r="A12" s="330" t="s">
        <v>246</v>
      </c>
      <c r="B12" s="331"/>
      <c r="C12" s="331"/>
      <c r="D12" s="331"/>
      <c r="E12" s="331"/>
      <c r="F12" s="331"/>
      <c r="G12" s="331"/>
      <c r="H12" s="331"/>
      <c r="I12" s="331"/>
      <c r="J12" s="331"/>
      <c r="K12" s="331"/>
      <c r="L12" s="331"/>
      <c r="M12" s="331"/>
      <c r="N12" s="331"/>
      <c r="O12" s="331"/>
      <c r="P12" s="331"/>
      <c r="Q12" s="331"/>
      <c r="R12" s="331"/>
      <c r="S12" s="331"/>
      <c r="T12" s="332"/>
      <c r="U12" s="71"/>
    </row>
    <row r="13" spans="1:21" ht="24.75" customHeight="1" x14ac:dyDescent="0.25">
      <c r="A13" s="326" t="s">
        <v>238</v>
      </c>
      <c r="B13" s="327"/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328"/>
    </row>
    <row r="14" spans="1:21" ht="15.75" x14ac:dyDescent="0.25">
      <c r="A14" s="47"/>
      <c r="B14" s="59"/>
      <c r="C14" s="60"/>
      <c r="D14" s="54"/>
      <c r="E14" s="54"/>
      <c r="F14" s="54"/>
      <c r="G14" s="54"/>
      <c r="H14" s="54"/>
      <c r="I14" s="54"/>
      <c r="J14" s="54"/>
      <c r="K14" s="28"/>
      <c r="L14" s="28"/>
      <c r="M14" s="29">
        <f>K14*L14</f>
        <v>0</v>
      </c>
      <c r="N14" s="28"/>
      <c r="O14" s="28"/>
      <c r="P14" s="29">
        <f>N14*O14</f>
        <v>0</v>
      </c>
      <c r="Q14" s="28"/>
      <c r="R14" s="28"/>
      <c r="S14" s="29">
        <f>Q14*R14</f>
        <v>0</v>
      </c>
      <c r="T14" s="47"/>
    </row>
    <row r="15" spans="1:21" ht="15.75" x14ac:dyDescent="0.25">
      <c r="A15" s="47"/>
      <c r="B15" s="59"/>
      <c r="C15" s="60"/>
      <c r="D15" s="27"/>
      <c r="E15" s="54"/>
      <c r="F15" s="27"/>
      <c r="G15" s="54"/>
      <c r="H15" s="54"/>
      <c r="I15" s="54"/>
      <c r="J15" s="27"/>
      <c r="K15" s="28"/>
      <c r="L15" s="28"/>
      <c r="M15" s="29">
        <f>K15*L15</f>
        <v>0</v>
      </c>
      <c r="N15" s="28"/>
      <c r="O15" s="28"/>
      <c r="P15" s="29">
        <f>N15*O15</f>
        <v>0</v>
      </c>
      <c r="Q15" s="28"/>
      <c r="R15" s="28"/>
      <c r="S15" s="29">
        <f>Q15*R15</f>
        <v>0</v>
      </c>
      <c r="T15" s="47"/>
    </row>
    <row r="16" spans="1:21" ht="15.75" customHeight="1" x14ac:dyDescent="0.25">
      <c r="A16" s="333" t="s">
        <v>940</v>
      </c>
      <c r="B16" s="334"/>
      <c r="C16" s="334"/>
      <c r="D16" s="334"/>
      <c r="E16" s="334"/>
      <c r="F16" s="334"/>
      <c r="G16" s="334"/>
      <c r="H16" s="335"/>
      <c r="I16" s="54"/>
      <c r="J16" s="54"/>
      <c r="K16" s="28"/>
      <c r="L16" s="28"/>
      <c r="M16" s="72">
        <f>M14+M15</f>
        <v>0</v>
      </c>
      <c r="N16" s="72"/>
      <c r="O16" s="72"/>
      <c r="P16" s="72">
        <f t="shared" ref="P16:S16" si="0">P14+P15</f>
        <v>0</v>
      </c>
      <c r="Q16" s="72"/>
      <c r="R16" s="72"/>
      <c r="S16" s="72">
        <f t="shared" si="0"/>
        <v>0</v>
      </c>
      <c r="T16" s="47"/>
    </row>
    <row r="17" spans="1:21" ht="15.75" x14ac:dyDescent="0.25">
      <c r="A17" s="47"/>
      <c r="B17" s="59"/>
      <c r="C17" s="60"/>
      <c r="D17" s="54"/>
      <c r="E17" s="54"/>
      <c r="F17" s="54"/>
      <c r="G17" s="54"/>
      <c r="H17" s="54"/>
      <c r="I17" s="54"/>
      <c r="J17" s="54"/>
      <c r="K17" s="28"/>
      <c r="L17" s="28"/>
      <c r="M17" s="29">
        <f t="shared" ref="M17:M18" si="1">K17*L17</f>
        <v>0</v>
      </c>
      <c r="N17" s="28"/>
      <c r="O17" s="28"/>
      <c r="P17" s="29">
        <f t="shared" ref="P17:P18" si="2">N17*O17</f>
        <v>0</v>
      </c>
      <c r="Q17" s="28"/>
      <c r="R17" s="28"/>
      <c r="S17" s="29">
        <f t="shared" ref="S17:S18" si="3">Q17*R17</f>
        <v>0</v>
      </c>
      <c r="T17" s="47"/>
    </row>
    <row r="18" spans="1:21" ht="15.75" x14ac:dyDescent="0.25">
      <c r="A18" s="47"/>
      <c r="B18" s="59"/>
      <c r="C18" s="60"/>
      <c r="D18" s="54"/>
      <c r="E18" s="54"/>
      <c r="F18" s="54"/>
      <c r="G18" s="54"/>
      <c r="H18" s="54"/>
      <c r="I18" s="54"/>
      <c r="J18" s="54"/>
      <c r="K18" s="28"/>
      <c r="L18" s="28"/>
      <c r="M18" s="29">
        <f t="shared" si="1"/>
        <v>0</v>
      </c>
      <c r="N18" s="28"/>
      <c r="O18" s="28"/>
      <c r="P18" s="29">
        <f t="shared" si="2"/>
        <v>0</v>
      </c>
      <c r="Q18" s="28"/>
      <c r="R18" s="28"/>
      <c r="S18" s="29">
        <f t="shared" si="3"/>
        <v>0</v>
      </c>
      <c r="T18" s="47"/>
    </row>
    <row r="19" spans="1:21" ht="15.75" customHeight="1" x14ac:dyDescent="0.25">
      <c r="A19" s="333" t="s">
        <v>940</v>
      </c>
      <c r="B19" s="334"/>
      <c r="C19" s="334"/>
      <c r="D19" s="334"/>
      <c r="E19" s="334"/>
      <c r="F19" s="334"/>
      <c r="G19" s="334"/>
      <c r="H19" s="335"/>
      <c r="I19" s="73"/>
      <c r="J19" s="73"/>
      <c r="K19" s="74"/>
      <c r="L19" s="74"/>
      <c r="M19" s="72">
        <f>M17+M18</f>
        <v>0</v>
      </c>
      <c r="N19" s="72"/>
      <c r="O19" s="72"/>
      <c r="P19" s="72">
        <f t="shared" ref="P19:S19" si="4">P17+P18</f>
        <v>0</v>
      </c>
      <c r="Q19" s="72"/>
      <c r="R19" s="72"/>
      <c r="S19" s="72">
        <f t="shared" si="4"/>
        <v>0</v>
      </c>
      <c r="T19" s="47"/>
    </row>
    <row r="20" spans="1:21" ht="15.75" customHeight="1" x14ac:dyDescent="0.25">
      <c r="A20" s="326" t="s">
        <v>240</v>
      </c>
      <c r="B20" s="327"/>
      <c r="C20" s="327"/>
      <c r="D20" s="327"/>
      <c r="E20" s="327"/>
      <c r="F20" s="327"/>
      <c r="G20" s="327"/>
      <c r="H20" s="328"/>
      <c r="I20" s="27"/>
      <c r="J20" s="27"/>
      <c r="K20" s="28"/>
      <c r="L20" s="28"/>
      <c r="M20" s="75">
        <f>M16+M19</f>
        <v>0</v>
      </c>
      <c r="N20" s="29"/>
      <c r="O20" s="29"/>
      <c r="P20" s="75">
        <f t="shared" ref="P20:S20" si="5">P16+P19</f>
        <v>0</v>
      </c>
      <c r="Q20" s="29"/>
      <c r="R20" s="29"/>
      <c r="S20" s="75">
        <f t="shared" si="5"/>
        <v>0</v>
      </c>
      <c r="T20" s="47"/>
    </row>
    <row r="21" spans="1:21" ht="24.75" customHeight="1" x14ac:dyDescent="0.25">
      <c r="A21" s="326" t="s">
        <v>238</v>
      </c>
      <c r="B21" s="327"/>
      <c r="C21" s="327"/>
      <c r="D21" s="327"/>
      <c r="E21" s="327"/>
      <c r="F21" s="327"/>
      <c r="G21" s="327"/>
      <c r="H21" s="327"/>
      <c r="I21" s="327"/>
      <c r="J21" s="327"/>
      <c r="K21" s="327"/>
      <c r="L21" s="327"/>
      <c r="M21" s="327"/>
      <c r="N21" s="327"/>
      <c r="O21" s="327"/>
      <c r="P21" s="327"/>
      <c r="Q21" s="327"/>
      <c r="R21" s="327"/>
      <c r="S21" s="327"/>
      <c r="T21" s="328"/>
    </row>
    <row r="22" spans="1:21" ht="15.75" x14ac:dyDescent="0.25">
      <c r="A22" s="47"/>
      <c r="B22" s="59"/>
      <c r="C22" s="60"/>
      <c r="D22" s="54"/>
      <c r="E22" s="54"/>
      <c r="F22" s="54"/>
      <c r="G22" s="54"/>
      <c r="H22" s="54"/>
      <c r="I22" s="54"/>
      <c r="J22" s="54"/>
      <c r="K22" s="28"/>
      <c r="L22" s="28"/>
      <c r="M22" s="29">
        <f>K22*L22</f>
        <v>0</v>
      </c>
      <c r="N22" s="28"/>
      <c r="O22" s="28"/>
      <c r="P22" s="29">
        <f>N22*O22</f>
        <v>0</v>
      </c>
      <c r="Q22" s="28"/>
      <c r="R22" s="28"/>
      <c r="S22" s="29">
        <f>Q22*R22</f>
        <v>0</v>
      </c>
      <c r="T22" s="47"/>
    </row>
    <row r="23" spans="1:21" ht="15.75" x14ac:dyDescent="0.25">
      <c r="A23" s="47"/>
      <c r="B23" s="59"/>
      <c r="C23" s="60"/>
      <c r="D23" s="54"/>
      <c r="E23" s="54"/>
      <c r="F23" s="54"/>
      <c r="G23" s="54"/>
      <c r="H23" s="54"/>
      <c r="I23" s="54"/>
      <c r="J23" s="54"/>
      <c r="K23" s="28"/>
      <c r="L23" s="28"/>
      <c r="M23" s="29">
        <f>K23*L23</f>
        <v>0</v>
      </c>
      <c r="N23" s="28"/>
      <c r="O23" s="28"/>
      <c r="P23" s="29">
        <f>N23*O23</f>
        <v>0</v>
      </c>
      <c r="Q23" s="28"/>
      <c r="R23" s="28"/>
      <c r="S23" s="29">
        <f>Q23*R23</f>
        <v>0</v>
      </c>
      <c r="T23" s="47"/>
    </row>
    <row r="24" spans="1:21" ht="15.75" customHeight="1" x14ac:dyDescent="0.25">
      <c r="A24" s="333" t="s">
        <v>940</v>
      </c>
      <c r="B24" s="334"/>
      <c r="C24" s="334"/>
      <c r="D24" s="334"/>
      <c r="E24" s="334"/>
      <c r="F24" s="334"/>
      <c r="G24" s="334"/>
      <c r="H24" s="335"/>
      <c r="I24" s="54"/>
      <c r="J24" s="54"/>
      <c r="K24" s="28"/>
      <c r="L24" s="28"/>
      <c r="M24" s="72">
        <f>M22+M23</f>
        <v>0</v>
      </c>
      <c r="N24" s="72"/>
      <c r="O24" s="72"/>
      <c r="P24" s="72">
        <f t="shared" ref="P24" si="6">P22+P23</f>
        <v>0</v>
      </c>
      <c r="Q24" s="72"/>
      <c r="R24" s="72"/>
      <c r="S24" s="72">
        <f t="shared" ref="S24" si="7">S22+S23</f>
        <v>0</v>
      </c>
      <c r="T24" s="47"/>
    </row>
    <row r="25" spans="1:21" ht="15.75" x14ac:dyDescent="0.25">
      <c r="A25" s="47"/>
      <c r="B25" s="59"/>
      <c r="C25" s="60"/>
      <c r="D25" s="54"/>
      <c r="E25" s="54"/>
      <c r="F25" s="54"/>
      <c r="G25" s="54"/>
      <c r="H25" s="54"/>
      <c r="I25" s="54"/>
      <c r="J25" s="54"/>
      <c r="K25" s="28"/>
      <c r="L25" s="28"/>
      <c r="M25" s="29">
        <f t="shared" ref="M25:M26" si="8">K25*L25</f>
        <v>0</v>
      </c>
      <c r="N25" s="28"/>
      <c r="O25" s="28"/>
      <c r="P25" s="29">
        <f t="shared" ref="P25:P26" si="9">N25*O25</f>
        <v>0</v>
      </c>
      <c r="Q25" s="28"/>
      <c r="R25" s="28"/>
      <c r="S25" s="29">
        <f t="shared" ref="S25:S26" si="10">Q25*R25</f>
        <v>0</v>
      </c>
      <c r="T25" s="47"/>
    </row>
    <row r="26" spans="1:21" ht="15.75" x14ac:dyDescent="0.25">
      <c r="A26" s="47"/>
      <c r="B26" s="59"/>
      <c r="C26" s="60"/>
      <c r="D26" s="54"/>
      <c r="E26" s="54"/>
      <c r="F26" s="54"/>
      <c r="G26" s="54"/>
      <c r="H26" s="54"/>
      <c r="I26" s="54"/>
      <c r="J26" s="54"/>
      <c r="K26" s="28"/>
      <c r="L26" s="28"/>
      <c r="M26" s="29">
        <f t="shared" si="8"/>
        <v>0</v>
      </c>
      <c r="N26" s="28"/>
      <c r="O26" s="28"/>
      <c r="P26" s="29">
        <f t="shared" si="9"/>
        <v>0</v>
      </c>
      <c r="Q26" s="28"/>
      <c r="R26" s="28"/>
      <c r="S26" s="29">
        <f t="shared" si="10"/>
        <v>0</v>
      </c>
      <c r="T26" s="47"/>
    </row>
    <row r="27" spans="1:21" ht="15.75" customHeight="1" x14ac:dyDescent="0.25">
      <c r="A27" s="333" t="s">
        <v>940</v>
      </c>
      <c r="B27" s="334"/>
      <c r="C27" s="334"/>
      <c r="D27" s="334"/>
      <c r="E27" s="334"/>
      <c r="F27" s="334"/>
      <c r="G27" s="334"/>
      <c r="H27" s="335"/>
      <c r="I27" s="73"/>
      <c r="J27" s="73"/>
      <c r="K27" s="74"/>
      <c r="L27" s="74"/>
      <c r="M27" s="72">
        <f>M25+M26</f>
        <v>0</v>
      </c>
      <c r="N27" s="72"/>
      <c r="O27" s="72"/>
      <c r="P27" s="72">
        <f t="shared" ref="P27" si="11">P25+P26</f>
        <v>0</v>
      </c>
      <c r="Q27" s="72"/>
      <c r="R27" s="72"/>
      <c r="S27" s="72">
        <f t="shared" ref="S27" si="12">S25+S26</f>
        <v>0</v>
      </c>
      <c r="T27" s="47"/>
    </row>
    <row r="28" spans="1:21" ht="15.75" customHeight="1" x14ac:dyDescent="0.25">
      <c r="A28" s="326" t="s">
        <v>240</v>
      </c>
      <c r="B28" s="327"/>
      <c r="C28" s="327"/>
      <c r="D28" s="327"/>
      <c r="E28" s="327"/>
      <c r="F28" s="327"/>
      <c r="G28" s="327"/>
      <c r="H28" s="328"/>
      <c r="I28" s="54"/>
      <c r="J28" s="54"/>
      <c r="K28" s="28"/>
      <c r="L28" s="28"/>
      <c r="M28" s="75">
        <f>M24+M27</f>
        <v>0</v>
      </c>
      <c r="N28" s="29"/>
      <c r="O28" s="29"/>
      <c r="P28" s="75">
        <f t="shared" ref="P28" si="13">P24+P27</f>
        <v>0</v>
      </c>
      <c r="Q28" s="29"/>
      <c r="R28" s="29"/>
      <c r="S28" s="75">
        <f t="shared" ref="S28" si="14">S24+S27</f>
        <v>0</v>
      </c>
      <c r="T28" s="47"/>
    </row>
    <row r="29" spans="1:21" ht="15.75" customHeight="1" x14ac:dyDescent="0.25">
      <c r="A29" s="330" t="s">
        <v>247</v>
      </c>
      <c r="B29" s="331"/>
      <c r="C29" s="331"/>
      <c r="D29" s="331"/>
      <c r="E29" s="331"/>
      <c r="F29" s="331"/>
      <c r="G29" s="331"/>
      <c r="H29" s="332"/>
      <c r="I29" s="54"/>
      <c r="J29" s="54"/>
      <c r="K29" s="28"/>
      <c r="L29" s="28"/>
      <c r="M29" s="30">
        <f>M20+M28</f>
        <v>0</v>
      </c>
      <c r="N29" s="30"/>
      <c r="O29" s="30"/>
      <c r="P29" s="30">
        <f t="shared" ref="P29:S29" si="15">P20+P28</f>
        <v>0</v>
      </c>
      <c r="Q29" s="30"/>
      <c r="R29" s="30"/>
      <c r="S29" s="30">
        <f t="shared" si="15"/>
        <v>0</v>
      </c>
      <c r="T29" s="47"/>
    </row>
    <row r="30" spans="1:21" ht="24.75" customHeight="1" x14ac:dyDescent="0.25">
      <c r="A30" s="330" t="s">
        <v>246</v>
      </c>
      <c r="B30" s="331"/>
      <c r="C30" s="331"/>
      <c r="D30" s="331"/>
      <c r="E30" s="331"/>
      <c r="F30" s="331"/>
      <c r="G30" s="331"/>
      <c r="H30" s="331"/>
      <c r="I30" s="331"/>
      <c r="J30" s="331"/>
      <c r="K30" s="331"/>
      <c r="L30" s="331"/>
      <c r="M30" s="331"/>
      <c r="N30" s="331"/>
      <c r="O30" s="331"/>
      <c r="P30" s="331"/>
      <c r="Q30" s="331"/>
      <c r="R30" s="331"/>
      <c r="S30" s="331"/>
      <c r="T30" s="332"/>
      <c r="U30" s="71"/>
    </row>
    <row r="31" spans="1:21" ht="24.75" customHeight="1" x14ac:dyDescent="0.25">
      <c r="A31" s="326" t="s">
        <v>238</v>
      </c>
      <c r="B31" s="327"/>
      <c r="C31" s="327"/>
      <c r="D31" s="327"/>
      <c r="E31" s="327"/>
      <c r="F31" s="327"/>
      <c r="G31" s="327"/>
      <c r="H31" s="327"/>
      <c r="I31" s="327"/>
      <c r="J31" s="327"/>
      <c r="K31" s="327"/>
      <c r="L31" s="327"/>
      <c r="M31" s="327"/>
      <c r="N31" s="327"/>
      <c r="O31" s="327"/>
      <c r="P31" s="327"/>
      <c r="Q31" s="327"/>
      <c r="R31" s="327"/>
      <c r="S31" s="327"/>
      <c r="T31" s="328"/>
    </row>
    <row r="32" spans="1:21" ht="15.75" x14ac:dyDescent="0.25">
      <c r="A32" s="47"/>
      <c r="B32" s="59"/>
      <c r="C32" s="60"/>
      <c r="D32" s="54"/>
      <c r="E32" s="54"/>
      <c r="F32" s="54"/>
      <c r="G32" s="54"/>
      <c r="H32" s="54"/>
      <c r="I32" s="54"/>
      <c r="J32" s="54"/>
      <c r="K32" s="28"/>
      <c r="L32" s="28"/>
      <c r="M32" s="29">
        <f>K32*L32</f>
        <v>0</v>
      </c>
      <c r="N32" s="28"/>
      <c r="O32" s="28"/>
      <c r="P32" s="29">
        <f>N32*O32</f>
        <v>0</v>
      </c>
      <c r="Q32" s="28"/>
      <c r="R32" s="28"/>
      <c r="S32" s="29">
        <f>Q32*R32</f>
        <v>0</v>
      </c>
      <c r="T32" s="47"/>
    </row>
    <row r="33" spans="1:20" ht="15.75" x14ac:dyDescent="0.25">
      <c r="A33" s="47"/>
      <c r="B33" s="59"/>
      <c r="C33" s="60"/>
      <c r="D33" s="54"/>
      <c r="E33" s="54"/>
      <c r="F33" s="54"/>
      <c r="G33" s="54"/>
      <c r="H33" s="54"/>
      <c r="I33" s="54"/>
      <c r="J33" s="54"/>
      <c r="K33" s="28"/>
      <c r="L33" s="28"/>
      <c r="M33" s="29">
        <f>K33*L33</f>
        <v>0</v>
      </c>
      <c r="N33" s="28"/>
      <c r="O33" s="28"/>
      <c r="P33" s="29">
        <f>N33*O33</f>
        <v>0</v>
      </c>
      <c r="Q33" s="28"/>
      <c r="R33" s="28"/>
      <c r="S33" s="29">
        <f>Q33*R33</f>
        <v>0</v>
      </c>
      <c r="T33" s="47"/>
    </row>
    <row r="34" spans="1:20" ht="15.75" customHeight="1" x14ac:dyDescent="0.25">
      <c r="A34" s="333" t="s">
        <v>940</v>
      </c>
      <c r="B34" s="334"/>
      <c r="C34" s="334"/>
      <c r="D34" s="334"/>
      <c r="E34" s="334"/>
      <c r="F34" s="334"/>
      <c r="G34" s="334"/>
      <c r="H34" s="335"/>
      <c r="I34" s="54"/>
      <c r="J34" s="54"/>
      <c r="K34" s="28"/>
      <c r="L34" s="28"/>
      <c r="M34" s="72">
        <f>M32+M33</f>
        <v>0</v>
      </c>
      <c r="N34" s="72"/>
      <c r="O34" s="72"/>
      <c r="P34" s="72">
        <f t="shared" ref="P34" si="16">P32+P33</f>
        <v>0</v>
      </c>
      <c r="Q34" s="72"/>
      <c r="R34" s="72"/>
      <c r="S34" s="72">
        <f t="shared" ref="S34" si="17">S32+S33</f>
        <v>0</v>
      </c>
      <c r="T34" s="47"/>
    </row>
    <row r="35" spans="1:20" ht="15.75" x14ac:dyDescent="0.25">
      <c r="A35" s="47"/>
      <c r="B35" s="59"/>
      <c r="C35" s="60"/>
      <c r="D35" s="54"/>
      <c r="E35" s="54"/>
      <c r="F35" s="54"/>
      <c r="G35" s="54"/>
      <c r="H35" s="54"/>
      <c r="I35" s="54"/>
      <c r="J35" s="54"/>
      <c r="K35" s="28"/>
      <c r="L35" s="28"/>
      <c r="M35" s="29">
        <f t="shared" ref="M35:M36" si="18">K35*L35</f>
        <v>0</v>
      </c>
      <c r="N35" s="28"/>
      <c r="O35" s="28"/>
      <c r="P35" s="29">
        <f t="shared" ref="P35:P36" si="19">N35*O35</f>
        <v>0</v>
      </c>
      <c r="Q35" s="28"/>
      <c r="R35" s="28"/>
      <c r="S35" s="29">
        <f t="shared" ref="S35:S36" si="20">Q35*R35</f>
        <v>0</v>
      </c>
      <c r="T35" s="47"/>
    </row>
    <row r="36" spans="1:20" ht="15.75" x14ac:dyDescent="0.25">
      <c r="A36" s="47"/>
      <c r="B36" s="59"/>
      <c r="C36" s="60"/>
      <c r="D36" s="54"/>
      <c r="E36" s="54"/>
      <c r="F36" s="54"/>
      <c r="G36" s="54"/>
      <c r="H36" s="54"/>
      <c r="I36" s="54"/>
      <c r="J36" s="54"/>
      <c r="K36" s="28"/>
      <c r="L36" s="28"/>
      <c r="M36" s="29">
        <f t="shared" si="18"/>
        <v>0</v>
      </c>
      <c r="N36" s="28"/>
      <c r="O36" s="28"/>
      <c r="P36" s="29">
        <f t="shared" si="19"/>
        <v>0</v>
      </c>
      <c r="Q36" s="28"/>
      <c r="R36" s="28"/>
      <c r="S36" s="29">
        <f t="shared" si="20"/>
        <v>0</v>
      </c>
      <c r="T36" s="47"/>
    </row>
    <row r="37" spans="1:20" ht="15.75" customHeight="1" x14ac:dyDescent="0.25">
      <c r="A37" s="333" t="s">
        <v>940</v>
      </c>
      <c r="B37" s="334"/>
      <c r="C37" s="334"/>
      <c r="D37" s="334"/>
      <c r="E37" s="334"/>
      <c r="F37" s="334"/>
      <c r="G37" s="334"/>
      <c r="H37" s="335"/>
      <c r="I37" s="73"/>
      <c r="J37" s="73"/>
      <c r="K37" s="74"/>
      <c r="L37" s="74"/>
      <c r="M37" s="72">
        <f>M35+M36</f>
        <v>0</v>
      </c>
      <c r="N37" s="72"/>
      <c r="O37" s="72"/>
      <c r="P37" s="72">
        <f t="shared" ref="P37" si="21">P35+P36</f>
        <v>0</v>
      </c>
      <c r="Q37" s="72"/>
      <c r="R37" s="72"/>
      <c r="S37" s="72">
        <f t="shared" ref="S37" si="22">S35+S36</f>
        <v>0</v>
      </c>
      <c r="T37" s="47"/>
    </row>
    <row r="38" spans="1:20" ht="15.75" customHeight="1" x14ac:dyDescent="0.25">
      <c r="A38" s="326" t="s">
        <v>240</v>
      </c>
      <c r="B38" s="327"/>
      <c r="C38" s="327"/>
      <c r="D38" s="327"/>
      <c r="E38" s="327"/>
      <c r="F38" s="327"/>
      <c r="G38" s="327"/>
      <c r="H38" s="328"/>
      <c r="I38" s="54"/>
      <c r="J38" s="54"/>
      <c r="K38" s="28"/>
      <c r="L38" s="28"/>
      <c r="M38" s="75">
        <f>M34+M37</f>
        <v>0</v>
      </c>
      <c r="N38" s="29"/>
      <c r="O38" s="29"/>
      <c r="P38" s="75">
        <f t="shared" ref="P38" si="23">P34+P37</f>
        <v>0</v>
      </c>
      <c r="Q38" s="29"/>
      <c r="R38" s="29"/>
      <c r="S38" s="75">
        <f t="shared" ref="S38" si="24">S34+S37</f>
        <v>0</v>
      </c>
      <c r="T38" s="47"/>
    </row>
    <row r="39" spans="1:20" ht="24.75" customHeight="1" x14ac:dyDescent="0.25">
      <c r="A39" s="326" t="s">
        <v>238</v>
      </c>
      <c r="B39" s="327"/>
      <c r="C39" s="327"/>
      <c r="D39" s="327"/>
      <c r="E39" s="327"/>
      <c r="F39" s="327"/>
      <c r="G39" s="327"/>
      <c r="H39" s="327"/>
      <c r="I39" s="327"/>
      <c r="J39" s="327"/>
      <c r="K39" s="327"/>
      <c r="L39" s="327"/>
      <c r="M39" s="327"/>
      <c r="N39" s="327"/>
      <c r="O39" s="327"/>
      <c r="P39" s="327"/>
      <c r="Q39" s="327"/>
      <c r="R39" s="327"/>
      <c r="S39" s="327"/>
      <c r="T39" s="328"/>
    </row>
    <row r="40" spans="1:20" ht="15.75" x14ac:dyDescent="0.25">
      <c r="A40" s="47"/>
      <c r="B40" s="59"/>
      <c r="C40" s="60"/>
      <c r="D40" s="54"/>
      <c r="E40" s="54"/>
      <c r="F40" s="54"/>
      <c r="G40" s="54"/>
      <c r="H40" s="54"/>
      <c r="I40" s="54"/>
      <c r="J40" s="54"/>
      <c r="K40" s="28"/>
      <c r="L40" s="28"/>
      <c r="M40" s="29">
        <f>K40*L40</f>
        <v>0</v>
      </c>
      <c r="N40" s="28"/>
      <c r="O40" s="28"/>
      <c r="P40" s="29">
        <f>N40*O40</f>
        <v>0</v>
      </c>
      <c r="Q40" s="28"/>
      <c r="R40" s="28"/>
      <c r="S40" s="29">
        <f>Q40*R40</f>
        <v>0</v>
      </c>
      <c r="T40" s="47"/>
    </row>
    <row r="41" spans="1:20" ht="15.75" x14ac:dyDescent="0.25">
      <c r="A41" s="47"/>
      <c r="B41" s="59"/>
      <c r="C41" s="60"/>
      <c r="D41" s="54"/>
      <c r="E41" s="54"/>
      <c r="F41" s="54"/>
      <c r="G41" s="54"/>
      <c r="H41" s="54"/>
      <c r="I41" s="54"/>
      <c r="J41" s="54"/>
      <c r="K41" s="28"/>
      <c r="L41" s="28"/>
      <c r="M41" s="29">
        <f>K41*L41</f>
        <v>0</v>
      </c>
      <c r="N41" s="28"/>
      <c r="O41" s="28"/>
      <c r="P41" s="29">
        <f>N41*O41</f>
        <v>0</v>
      </c>
      <c r="Q41" s="28"/>
      <c r="R41" s="28"/>
      <c r="S41" s="29">
        <f>Q41*R41</f>
        <v>0</v>
      </c>
      <c r="T41" s="47"/>
    </row>
    <row r="42" spans="1:20" ht="15.75" customHeight="1" x14ac:dyDescent="0.25">
      <c r="A42" s="333" t="s">
        <v>940</v>
      </c>
      <c r="B42" s="334"/>
      <c r="C42" s="334"/>
      <c r="D42" s="334"/>
      <c r="E42" s="334"/>
      <c r="F42" s="334"/>
      <c r="G42" s="334"/>
      <c r="H42" s="335"/>
      <c r="I42" s="54"/>
      <c r="J42" s="54"/>
      <c r="K42" s="28"/>
      <c r="L42" s="28"/>
      <c r="M42" s="72">
        <f>M40+M41</f>
        <v>0</v>
      </c>
      <c r="N42" s="72"/>
      <c r="O42" s="72"/>
      <c r="P42" s="72">
        <f t="shared" ref="P42" si="25">P40+P41</f>
        <v>0</v>
      </c>
      <c r="Q42" s="72"/>
      <c r="R42" s="72"/>
      <c r="S42" s="72">
        <f t="shared" ref="S42" si="26">S40+S41</f>
        <v>0</v>
      </c>
      <c r="T42" s="47"/>
    </row>
    <row r="43" spans="1:20" ht="15.75" x14ac:dyDescent="0.25">
      <c r="A43" s="47"/>
      <c r="B43" s="59"/>
      <c r="C43" s="60"/>
      <c r="D43" s="54"/>
      <c r="E43" s="54"/>
      <c r="F43" s="54"/>
      <c r="G43" s="54"/>
      <c r="H43" s="54"/>
      <c r="I43" s="54"/>
      <c r="J43" s="54"/>
      <c r="K43" s="28"/>
      <c r="L43" s="28"/>
      <c r="M43" s="29">
        <f t="shared" ref="M43:M44" si="27">K43*L43</f>
        <v>0</v>
      </c>
      <c r="N43" s="28"/>
      <c r="O43" s="28"/>
      <c r="P43" s="29">
        <f t="shared" ref="P43:P44" si="28">N43*O43</f>
        <v>0</v>
      </c>
      <c r="Q43" s="28"/>
      <c r="R43" s="28"/>
      <c r="S43" s="29">
        <f t="shared" ref="S43:S44" si="29">Q43*R43</f>
        <v>0</v>
      </c>
      <c r="T43" s="47"/>
    </row>
    <row r="44" spans="1:20" ht="15.75" x14ac:dyDescent="0.25">
      <c r="A44" s="47"/>
      <c r="B44" s="59"/>
      <c r="C44" s="60"/>
      <c r="D44" s="54"/>
      <c r="E44" s="54"/>
      <c r="F44" s="54"/>
      <c r="G44" s="54"/>
      <c r="H44" s="54"/>
      <c r="I44" s="54"/>
      <c r="J44" s="54"/>
      <c r="K44" s="28"/>
      <c r="L44" s="28"/>
      <c r="M44" s="29">
        <f t="shared" si="27"/>
        <v>0</v>
      </c>
      <c r="N44" s="28"/>
      <c r="O44" s="28"/>
      <c r="P44" s="29">
        <f t="shared" si="28"/>
        <v>0</v>
      </c>
      <c r="Q44" s="28"/>
      <c r="R44" s="28"/>
      <c r="S44" s="29">
        <f t="shared" si="29"/>
        <v>0</v>
      </c>
      <c r="T44" s="47"/>
    </row>
    <row r="45" spans="1:20" ht="15.75" customHeight="1" x14ac:dyDescent="0.25">
      <c r="A45" s="333" t="s">
        <v>940</v>
      </c>
      <c r="B45" s="334"/>
      <c r="C45" s="334"/>
      <c r="D45" s="334"/>
      <c r="E45" s="334"/>
      <c r="F45" s="334"/>
      <c r="G45" s="334"/>
      <c r="H45" s="335"/>
      <c r="I45" s="73"/>
      <c r="J45" s="73"/>
      <c r="K45" s="74"/>
      <c r="L45" s="74"/>
      <c r="M45" s="72">
        <f>M43+M44</f>
        <v>0</v>
      </c>
      <c r="N45" s="72"/>
      <c r="O45" s="72"/>
      <c r="P45" s="72">
        <f t="shared" ref="P45" si="30">P43+P44</f>
        <v>0</v>
      </c>
      <c r="Q45" s="72"/>
      <c r="R45" s="72"/>
      <c r="S45" s="72">
        <f t="shared" ref="S45" si="31">S43+S44</f>
        <v>0</v>
      </c>
      <c r="T45" s="47"/>
    </row>
    <row r="46" spans="1:20" ht="15.75" customHeight="1" x14ac:dyDescent="0.25">
      <c r="A46" s="326" t="s">
        <v>240</v>
      </c>
      <c r="B46" s="327"/>
      <c r="C46" s="327"/>
      <c r="D46" s="327"/>
      <c r="E46" s="327"/>
      <c r="F46" s="327"/>
      <c r="G46" s="327"/>
      <c r="H46" s="328"/>
      <c r="I46" s="54"/>
      <c r="J46" s="54"/>
      <c r="K46" s="28"/>
      <c r="L46" s="28"/>
      <c r="M46" s="75">
        <f>M42+M45</f>
        <v>0</v>
      </c>
      <c r="N46" s="29"/>
      <c r="O46" s="29"/>
      <c r="P46" s="75">
        <f t="shared" ref="P46" si="32">P42+P45</f>
        <v>0</v>
      </c>
      <c r="Q46" s="29"/>
      <c r="R46" s="29"/>
      <c r="S46" s="75">
        <f t="shared" ref="S46" si="33">S42+S45</f>
        <v>0</v>
      </c>
      <c r="T46" s="47"/>
    </row>
    <row r="47" spans="1:20" ht="15.75" customHeight="1" x14ac:dyDescent="0.25">
      <c r="A47" s="330" t="s">
        <v>247</v>
      </c>
      <c r="B47" s="331"/>
      <c r="C47" s="331"/>
      <c r="D47" s="331"/>
      <c r="E47" s="331"/>
      <c r="F47" s="331"/>
      <c r="G47" s="331"/>
      <c r="H47" s="332"/>
      <c r="I47" s="54"/>
      <c r="J47" s="54"/>
      <c r="K47" s="28"/>
      <c r="L47" s="28"/>
      <c r="M47" s="30">
        <f>M38+M46</f>
        <v>0</v>
      </c>
      <c r="N47" s="30"/>
      <c r="O47" s="30"/>
      <c r="P47" s="30">
        <f t="shared" ref="P47" si="34">P38+P46</f>
        <v>0</v>
      </c>
      <c r="Q47" s="30"/>
      <c r="R47" s="30"/>
      <c r="S47" s="30">
        <f t="shared" ref="S47" si="35">S38+S46</f>
        <v>0</v>
      </c>
      <c r="T47" s="47"/>
    </row>
    <row r="48" spans="1:20" s="49" customFormat="1" ht="15.75" customHeight="1" x14ac:dyDescent="0.25">
      <c r="A48" s="330" t="s">
        <v>201</v>
      </c>
      <c r="B48" s="331"/>
      <c r="C48" s="331"/>
      <c r="D48" s="331"/>
      <c r="E48" s="331"/>
      <c r="F48" s="331"/>
      <c r="G48" s="331"/>
      <c r="H48" s="332"/>
      <c r="I48" s="53"/>
      <c r="J48" s="53"/>
      <c r="K48" s="48"/>
      <c r="L48" s="48"/>
      <c r="M48" s="30">
        <f>M29+M47</f>
        <v>0</v>
      </c>
      <c r="N48" s="30"/>
      <c r="O48" s="30"/>
      <c r="P48" s="30">
        <f t="shared" ref="P48:S48" si="36">P29+P47</f>
        <v>0</v>
      </c>
      <c r="Q48" s="30"/>
      <c r="R48" s="30"/>
      <c r="S48" s="30">
        <f t="shared" si="36"/>
        <v>0</v>
      </c>
      <c r="T48" s="76"/>
    </row>
    <row r="49" spans="1:20" x14ac:dyDescent="0.25">
      <c r="B49" s="17"/>
      <c r="C49" s="17"/>
      <c r="D49" s="17"/>
      <c r="E49" s="17"/>
      <c r="F49" s="17"/>
      <c r="G49" s="17"/>
      <c r="H49" s="17"/>
      <c r="I49" s="17"/>
      <c r="J49" s="17"/>
    </row>
    <row r="50" spans="1:20" ht="15" customHeight="1" x14ac:dyDescent="0.25">
      <c r="A50" s="329" t="s">
        <v>14</v>
      </c>
      <c r="B50" s="329"/>
      <c r="C50" s="329"/>
      <c r="D50" s="329"/>
      <c r="E50" s="329"/>
      <c r="F50" s="329"/>
      <c r="G50" s="329"/>
      <c r="H50" s="329"/>
      <c r="I50" s="329"/>
      <c r="J50" s="15"/>
    </row>
    <row r="51" spans="1:20" ht="15.75" customHeight="1" x14ac:dyDescent="0.25">
      <c r="A51" s="329" t="s">
        <v>15</v>
      </c>
      <c r="B51" s="329"/>
      <c r="C51" s="329"/>
      <c r="D51" s="329"/>
      <c r="E51" s="329"/>
      <c r="F51" s="329"/>
      <c r="G51" s="329"/>
      <c r="H51" s="329"/>
      <c r="I51" s="329"/>
      <c r="J51" s="15"/>
    </row>
    <row r="53" spans="1:20" ht="32.25" customHeight="1" x14ac:dyDescent="0.25">
      <c r="A53" s="315" t="s">
        <v>941</v>
      </c>
      <c r="B53" s="315"/>
      <c r="C53" s="315"/>
      <c r="D53" s="315"/>
      <c r="E53" s="315"/>
      <c r="F53" s="315"/>
      <c r="G53" s="315"/>
      <c r="H53" s="315"/>
      <c r="I53" s="315"/>
      <c r="J53" s="315"/>
      <c r="K53" s="315"/>
      <c r="L53" s="315"/>
      <c r="M53" s="315"/>
      <c r="N53" s="315"/>
      <c r="O53" s="315"/>
      <c r="P53" s="315"/>
      <c r="Q53" s="315"/>
      <c r="R53" s="315"/>
      <c r="S53" s="315"/>
      <c r="T53" s="315"/>
    </row>
  </sheetData>
  <mergeCells count="36">
    <mergeCell ref="A13:T13"/>
    <mergeCell ref="A12:T12"/>
    <mergeCell ref="A30:T30"/>
    <mergeCell ref="A29:H29"/>
    <mergeCell ref="A24:H24"/>
    <mergeCell ref="A27:H27"/>
    <mergeCell ref="A28:H28"/>
    <mergeCell ref="A16:H16"/>
    <mergeCell ref="A19:H19"/>
    <mergeCell ref="A20:H20"/>
    <mergeCell ref="A21:T21"/>
    <mergeCell ref="A48:H48"/>
    <mergeCell ref="A34:H34"/>
    <mergeCell ref="A37:H37"/>
    <mergeCell ref="A38:H38"/>
    <mergeCell ref="A42:H42"/>
    <mergeCell ref="A45:H45"/>
    <mergeCell ref="A46:H46"/>
    <mergeCell ref="A47:H47"/>
    <mergeCell ref="A39:T39"/>
    <mergeCell ref="A53:T53"/>
    <mergeCell ref="M1:T1"/>
    <mergeCell ref="A4:S4"/>
    <mergeCell ref="A5:S5"/>
    <mergeCell ref="A6:S6"/>
    <mergeCell ref="K9:M9"/>
    <mergeCell ref="A9:A10"/>
    <mergeCell ref="B8:S8"/>
    <mergeCell ref="Q9:S9"/>
    <mergeCell ref="N9:P9"/>
    <mergeCell ref="B9:J9"/>
    <mergeCell ref="B7:S7"/>
    <mergeCell ref="T9:T10"/>
    <mergeCell ref="A31:T31"/>
    <mergeCell ref="A50:I50"/>
    <mergeCell ref="A51:I51"/>
  </mergeCells>
  <pageMargins left="0.70866141732283472" right="0.70866141732283472" top="0.74803149606299213" bottom="0.74803149606299213" header="0.31496062992125984" footer="0.31496062992125984"/>
  <pageSetup paperSize="9" scale="47" orientation="landscape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L169"/>
  <sheetViews>
    <sheetView tabSelected="1" view="pageBreakPreview" topLeftCell="I1" zoomScale="70" zoomScaleNormal="80" zoomScaleSheetLayoutView="70" workbookViewId="0">
      <selection activeCell="S10" sqref="S10"/>
    </sheetView>
  </sheetViews>
  <sheetFormatPr defaultRowHeight="15" x14ac:dyDescent="0.25"/>
  <cols>
    <col min="1" max="1" width="16.85546875" style="236" customWidth="1"/>
    <col min="2" max="2" width="28.7109375" style="236" customWidth="1"/>
    <col min="3" max="3" width="10.28515625" style="236" customWidth="1"/>
    <col min="4" max="4" width="12" style="236" customWidth="1"/>
    <col min="5" max="5" width="12.7109375" style="236" customWidth="1"/>
    <col min="6" max="6" width="14.7109375" style="236" customWidth="1"/>
    <col min="7" max="7" width="13.28515625" style="236" customWidth="1"/>
    <col min="8" max="8" width="7.42578125" style="236" customWidth="1"/>
    <col min="9" max="9" width="16.28515625" style="236" customWidth="1"/>
    <col min="10" max="10" width="7.7109375" style="236" customWidth="1"/>
    <col min="11" max="11" width="16.28515625" style="236" customWidth="1"/>
    <col min="12" max="12" width="7.7109375" style="236" customWidth="1"/>
    <col min="13" max="13" width="16.28515625" style="236" customWidth="1"/>
    <col min="14" max="14" width="7.7109375" style="236" customWidth="1"/>
    <col min="15" max="15" width="12.85546875" style="236" customWidth="1"/>
    <col min="16" max="16" width="6.42578125" style="236" customWidth="1"/>
    <col min="17" max="17" width="14.28515625" style="236" customWidth="1"/>
    <col min="18" max="18" width="7.28515625" style="236" customWidth="1"/>
    <col min="19" max="19" width="13.85546875" style="236" customWidth="1"/>
    <col min="20" max="22" width="18.7109375" style="236" customWidth="1"/>
    <col min="23" max="24" width="21.5703125" style="236" customWidth="1"/>
    <col min="25" max="25" width="7.42578125" style="236" customWidth="1"/>
    <col min="26" max="26" width="18.42578125" style="236" customWidth="1"/>
    <col min="27" max="28" width="18" style="236" customWidth="1"/>
    <col min="29" max="29" width="8.85546875" style="236" customWidth="1"/>
    <col min="30" max="30" width="11.42578125" style="236" bestFit="1" customWidth="1"/>
    <col min="31" max="31" width="19.5703125" style="236" customWidth="1"/>
    <col min="32" max="32" width="22" style="236" customWidth="1"/>
    <col min="33" max="33" width="13.42578125" style="236" customWidth="1"/>
    <col min="34" max="34" width="18" style="236" customWidth="1"/>
    <col min="35" max="35" width="9.140625" style="236"/>
    <col min="36" max="36" width="17.28515625" style="236" bestFit="1" customWidth="1"/>
    <col min="37" max="132" width="9.140625" style="177"/>
    <col min="133" max="133" width="24" style="177" customWidth="1"/>
    <col min="134" max="134" width="32" style="177" customWidth="1"/>
    <col min="135" max="135" width="10.140625" style="177" customWidth="1"/>
    <col min="136" max="137" width="8.7109375" style="177" customWidth="1"/>
    <col min="138" max="138" width="9.140625" style="177"/>
    <col min="139" max="139" width="15" style="177" customWidth="1"/>
    <col min="140" max="140" width="7.42578125" style="177" customWidth="1"/>
    <col min="141" max="141" width="16.28515625" style="177" customWidth="1"/>
    <col min="142" max="142" width="7.7109375" style="177" customWidth="1"/>
    <col min="143" max="143" width="12.85546875" style="177" customWidth="1"/>
    <col min="144" max="144" width="6.42578125" style="177" customWidth="1"/>
    <col min="145" max="145" width="14.28515625" style="177" customWidth="1"/>
    <col min="146" max="146" width="5.7109375" style="177" customWidth="1"/>
    <col min="147" max="147" width="13.85546875" style="177" customWidth="1"/>
    <col min="148" max="148" width="15" style="177" customWidth="1"/>
    <col min="149" max="149" width="16.42578125" style="177" customWidth="1"/>
    <col min="150" max="150" width="18" style="177" customWidth="1"/>
    <col min="151" max="151" width="7.140625" style="177" customWidth="1"/>
    <col min="152" max="152" width="16.28515625" style="177" customWidth="1"/>
    <col min="153" max="153" width="5.5703125" style="177" customWidth="1"/>
    <col min="154" max="154" width="15.42578125" style="177" customWidth="1"/>
    <col min="155" max="155" width="5.5703125" style="177" customWidth="1"/>
    <col min="156" max="156" width="18.42578125" style="177" customWidth="1"/>
    <col min="157" max="157" width="18" style="177" customWidth="1"/>
    <col min="158" max="158" width="19.5703125" style="177" customWidth="1"/>
    <col min="159" max="159" width="17.5703125" style="177" customWidth="1"/>
    <col min="160" max="388" width="9.140625" style="177"/>
    <col min="389" max="389" width="24" style="177" customWidth="1"/>
    <col min="390" max="390" width="32" style="177" customWidth="1"/>
    <col min="391" max="391" width="10.140625" style="177" customWidth="1"/>
    <col min="392" max="393" width="8.7109375" style="177" customWidth="1"/>
    <col min="394" max="394" width="9.140625" style="177"/>
    <col min="395" max="395" width="15" style="177" customWidth="1"/>
    <col min="396" max="396" width="7.42578125" style="177" customWidth="1"/>
    <col min="397" max="397" width="16.28515625" style="177" customWidth="1"/>
    <col min="398" max="398" width="7.7109375" style="177" customWidth="1"/>
    <col min="399" max="399" width="12.85546875" style="177" customWidth="1"/>
    <col min="400" max="400" width="6.42578125" style="177" customWidth="1"/>
    <col min="401" max="401" width="14.28515625" style="177" customWidth="1"/>
    <col min="402" max="402" width="5.7109375" style="177" customWidth="1"/>
    <col min="403" max="403" width="13.85546875" style="177" customWidth="1"/>
    <col min="404" max="404" width="15" style="177" customWidth="1"/>
    <col min="405" max="405" width="16.42578125" style="177" customWidth="1"/>
    <col min="406" max="406" width="18" style="177" customWidth="1"/>
    <col min="407" max="407" width="7.140625" style="177" customWidth="1"/>
    <col min="408" max="408" width="16.28515625" style="177" customWidth="1"/>
    <col min="409" max="409" width="5.5703125" style="177" customWidth="1"/>
    <col min="410" max="410" width="15.42578125" style="177" customWidth="1"/>
    <col min="411" max="411" width="5.5703125" style="177" customWidth="1"/>
    <col min="412" max="412" width="18.42578125" style="177" customWidth="1"/>
    <col min="413" max="413" width="18" style="177" customWidth="1"/>
    <col min="414" max="414" width="19.5703125" style="177" customWidth="1"/>
    <col min="415" max="415" width="17.5703125" style="177" customWidth="1"/>
    <col min="416" max="644" width="9.140625" style="177"/>
    <col min="645" max="645" width="24" style="177" customWidth="1"/>
    <col min="646" max="646" width="32" style="177" customWidth="1"/>
    <col min="647" max="647" width="10.140625" style="177" customWidth="1"/>
    <col min="648" max="649" width="8.7109375" style="177" customWidth="1"/>
    <col min="650" max="650" width="9.140625" style="177"/>
    <col min="651" max="651" width="15" style="177" customWidth="1"/>
    <col min="652" max="652" width="7.42578125" style="177" customWidth="1"/>
    <col min="653" max="653" width="16.28515625" style="177" customWidth="1"/>
    <col min="654" max="654" width="7.7109375" style="177" customWidth="1"/>
    <col min="655" max="655" width="12.85546875" style="177" customWidth="1"/>
    <col min="656" max="656" width="6.42578125" style="177" customWidth="1"/>
    <col min="657" max="657" width="14.28515625" style="177" customWidth="1"/>
    <col min="658" max="658" width="5.7109375" style="177" customWidth="1"/>
    <col min="659" max="659" width="13.85546875" style="177" customWidth="1"/>
    <col min="660" max="660" width="15" style="177" customWidth="1"/>
    <col min="661" max="661" width="16.42578125" style="177" customWidth="1"/>
    <col min="662" max="662" width="18" style="177" customWidth="1"/>
    <col min="663" max="663" width="7.140625" style="177" customWidth="1"/>
    <col min="664" max="664" width="16.28515625" style="177" customWidth="1"/>
    <col min="665" max="665" width="5.5703125" style="177" customWidth="1"/>
    <col min="666" max="666" width="15.42578125" style="177" customWidth="1"/>
    <col min="667" max="667" width="5.5703125" style="177" customWidth="1"/>
    <col min="668" max="668" width="18.42578125" style="177" customWidth="1"/>
    <col min="669" max="669" width="18" style="177" customWidth="1"/>
    <col min="670" max="670" width="19.5703125" style="177" customWidth="1"/>
    <col min="671" max="671" width="17.5703125" style="177" customWidth="1"/>
    <col min="672" max="900" width="9.140625" style="177"/>
    <col min="901" max="901" width="24" style="177" customWidth="1"/>
    <col min="902" max="902" width="32" style="177" customWidth="1"/>
    <col min="903" max="903" width="10.140625" style="177" customWidth="1"/>
    <col min="904" max="905" width="8.7109375" style="177" customWidth="1"/>
    <col min="906" max="906" width="9.140625" style="177"/>
    <col min="907" max="907" width="15" style="177" customWidth="1"/>
    <col min="908" max="908" width="7.42578125" style="177" customWidth="1"/>
    <col min="909" max="909" width="16.28515625" style="177" customWidth="1"/>
    <col min="910" max="910" width="7.7109375" style="177" customWidth="1"/>
    <col min="911" max="911" width="12.85546875" style="177" customWidth="1"/>
    <col min="912" max="912" width="6.42578125" style="177" customWidth="1"/>
    <col min="913" max="913" width="14.28515625" style="177" customWidth="1"/>
    <col min="914" max="914" width="5.7109375" style="177" customWidth="1"/>
    <col min="915" max="915" width="13.85546875" style="177" customWidth="1"/>
    <col min="916" max="916" width="15" style="177" customWidth="1"/>
    <col min="917" max="917" width="16.42578125" style="177" customWidth="1"/>
    <col min="918" max="918" width="18" style="177" customWidth="1"/>
    <col min="919" max="919" width="7.140625" style="177" customWidth="1"/>
    <col min="920" max="920" width="16.28515625" style="177" customWidth="1"/>
    <col min="921" max="921" width="5.5703125" style="177" customWidth="1"/>
    <col min="922" max="922" width="15.42578125" style="177" customWidth="1"/>
    <col min="923" max="923" width="5.5703125" style="177" customWidth="1"/>
    <col min="924" max="924" width="18.42578125" style="177" customWidth="1"/>
    <col min="925" max="925" width="18" style="177" customWidth="1"/>
    <col min="926" max="926" width="19.5703125" style="177" customWidth="1"/>
    <col min="927" max="927" width="17.5703125" style="177" customWidth="1"/>
    <col min="928" max="1156" width="9.140625" style="177"/>
    <col min="1157" max="1157" width="24" style="177" customWidth="1"/>
    <col min="1158" max="1158" width="32" style="177" customWidth="1"/>
    <col min="1159" max="1159" width="10.140625" style="177" customWidth="1"/>
    <col min="1160" max="1161" width="8.7109375" style="177" customWidth="1"/>
    <col min="1162" max="1162" width="9.140625" style="177"/>
    <col min="1163" max="1163" width="15" style="177" customWidth="1"/>
    <col min="1164" max="1164" width="7.42578125" style="177" customWidth="1"/>
    <col min="1165" max="1165" width="16.28515625" style="177" customWidth="1"/>
    <col min="1166" max="1166" width="7.7109375" style="177" customWidth="1"/>
    <col min="1167" max="1167" width="12.85546875" style="177" customWidth="1"/>
    <col min="1168" max="1168" width="6.42578125" style="177" customWidth="1"/>
    <col min="1169" max="1169" width="14.28515625" style="177" customWidth="1"/>
    <col min="1170" max="1170" width="5.7109375" style="177" customWidth="1"/>
    <col min="1171" max="1171" width="13.85546875" style="177" customWidth="1"/>
    <col min="1172" max="1172" width="15" style="177" customWidth="1"/>
    <col min="1173" max="1173" width="16.42578125" style="177" customWidth="1"/>
    <col min="1174" max="1174" width="18" style="177" customWidth="1"/>
    <col min="1175" max="1175" width="7.140625" style="177" customWidth="1"/>
    <col min="1176" max="1176" width="16.28515625" style="177" customWidth="1"/>
    <col min="1177" max="1177" width="5.5703125" style="177" customWidth="1"/>
    <col min="1178" max="1178" width="15.42578125" style="177" customWidth="1"/>
    <col min="1179" max="1179" width="5.5703125" style="177" customWidth="1"/>
    <col min="1180" max="1180" width="18.42578125" style="177" customWidth="1"/>
    <col min="1181" max="1181" width="18" style="177" customWidth="1"/>
    <col min="1182" max="1182" width="19.5703125" style="177" customWidth="1"/>
    <col min="1183" max="1183" width="17.5703125" style="177" customWidth="1"/>
    <col min="1184" max="1412" width="9.140625" style="177"/>
    <col min="1413" max="1413" width="24" style="177" customWidth="1"/>
    <col min="1414" max="1414" width="32" style="177" customWidth="1"/>
    <col min="1415" max="1415" width="10.140625" style="177" customWidth="1"/>
    <col min="1416" max="1417" width="8.7109375" style="177" customWidth="1"/>
    <col min="1418" max="1418" width="9.140625" style="177"/>
    <col min="1419" max="1419" width="15" style="177" customWidth="1"/>
    <col min="1420" max="1420" width="7.42578125" style="177" customWidth="1"/>
    <col min="1421" max="1421" width="16.28515625" style="177" customWidth="1"/>
    <col min="1422" max="1422" width="7.7109375" style="177" customWidth="1"/>
    <col min="1423" max="1423" width="12.85546875" style="177" customWidth="1"/>
    <col min="1424" max="1424" width="6.42578125" style="177" customWidth="1"/>
    <col min="1425" max="1425" width="14.28515625" style="177" customWidth="1"/>
    <col min="1426" max="1426" width="5.7109375" style="177" customWidth="1"/>
    <col min="1427" max="1427" width="13.85546875" style="177" customWidth="1"/>
    <col min="1428" max="1428" width="15" style="177" customWidth="1"/>
    <col min="1429" max="1429" width="16.42578125" style="177" customWidth="1"/>
    <col min="1430" max="1430" width="18" style="177" customWidth="1"/>
    <col min="1431" max="1431" width="7.140625" style="177" customWidth="1"/>
    <col min="1432" max="1432" width="16.28515625" style="177" customWidth="1"/>
    <col min="1433" max="1433" width="5.5703125" style="177" customWidth="1"/>
    <col min="1434" max="1434" width="15.42578125" style="177" customWidth="1"/>
    <col min="1435" max="1435" width="5.5703125" style="177" customWidth="1"/>
    <col min="1436" max="1436" width="18.42578125" style="177" customWidth="1"/>
    <col min="1437" max="1437" width="18" style="177" customWidth="1"/>
    <col min="1438" max="1438" width="19.5703125" style="177" customWidth="1"/>
    <col min="1439" max="1439" width="17.5703125" style="177" customWidth="1"/>
    <col min="1440" max="1668" width="9.140625" style="177"/>
    <col min="1669" max="1669" width="24" style="177" customWidth="1"/>
    <col min="1670" max="1670" width="32" style="177" customWidth="1"/>
    <col min="1671" max="1671" width="10.140625" style="177" customWidth="1"/>
    <col min="1672" max="1673" width="8.7109375" style="177" customWidth="1"/>
    <col min="1674" max="1674" width="9.140625" style="177"/>
    <col min="1675" max="1675" width="15" style="177" customWidth="1"/>
    <col min="1676" max="1676" width="7.42578125" style="177" customWidth="1"/>
    <col min="1677" max="1677" width="16.28515625" style="177" customWidth="1"/>
    <col min="1678" max="1678" width="7.7109375" style="177" customWidth="1"/>
    <col min="1679" max="1679" width="12.85546875" style="177" customWidth="1"/>
    <col min="1680" max="1680" width="6.42578125" style="177" customWidth="1"/>
    <col min="1681" max="1681" width="14.28515625" style="177" customWidth="1"/>
    <col min="1682" max="1682" width="5.7109375" style="177" customWidth="1"/>
    <col min="1683" max="1683" width="13.85546875" style="177" customWidth="1"/>
    <col min="1684" max="1684" width="15" style="177" customWidth="1"/>
    <col min="1685" max="1685" width="16.42578125" style="177" customWidth="1"/>
    <col min="1686" max="1686" width="18" style="177" customWidth="1"/>
    <col min="1687" max="1687" width="7.140625" style="177" customWidth="1"/>
    <col min="1688" max="1688" width="16.28515625" style="177" customWidth="1"/>
    <col min="1689" max="1689" width="5.5703125" style="177" customWidth="1"/>
    <col min="1690" max="1690" width="15.42578125" style="177" customWidth="1"/>
    <col min="1691" max="1691" width="5.5703125" style="177" customWidth="1"/>
    <col min="1692" max="1692" width="18.42578125" style="177" customWidth="1"/>
    <col min="1693" max="1693" width="18" style="177" customWidth="1"/>
    <col min="1694" max="1694" width="19.5703125" style="177" customWidth="1"/>
    <col min="1695" max="1695" width="17.5703125" style="177" customWidth="1"/>
    <col min="1696" max="1924" width="9.140625" style="177"/>
    <col min="1925" max="1925" width="24" style="177" customWidth="1"/>
    <col min="1926" max="1926" width="32" style="177" customWidth="1"/>
    <col min="1927" max="1927" width="10.140625" style="177" customWidth="1"/>
    <col min="1928" max="1929" width="8.7109375" style="177" customWidth="1"/>
    <col min="1930" max="1930" width="9.140625" style="177"/>
    <col min="1931" max="1931" width="15" style="177" customWidth="1"/>
    <col min="1932" max="1932" width="7.42578125" style="177" customWidth="1"/>
    <col min="1933" max="1933" width="16.28515625" style="177" customWidth="1"/>
    <col min="1934" max="1934" width="7.7109375" style="177" customWidth="1"/>
    <col min="1935" max="1935" width="12.85546875" style="177" customWidth="1"/>
    <col min="1936" max="1936" width="6.42578125" style="177" customWidth="1"/>
    <col min="1937" max="1937" width="14.28515625" style="177" customWidth="1"/>
    <col min="1938" max="1938" width="5.7109375" style="177" customWidth="1"/>
    <col min="1939" max="1939" width="13.85546875" style="177" customWidth="1"/>
    <col min="1940" max="1940" width="15" style="177" customWidth="1"/>
    <col min="1941" max="1941" width="16.42578125" style="177" customWidth="1"/>
    <col min="1942" max="1942" width="18" style="177" customWidth="1"/>
    <col min="1943" max="1943" width="7.140625" style="177" customWidth="1"/>
    <col min="1944" max="1944" width="16.28515625" style="177" customWidth="1"/>
    <col min="1945" max="1945" width="5.5703125" style="177" customWidth="1"/>
    <col min="1946" max="1946" width="15.42578125" style="177" customWidth="1"/>
    <col min="1947" max="1947" width="5.5703125" style="177" customWidth="1"/>
    <col min="1948" max="1948" width="18.42578125" style="177" customWidth="1"/>
    <col min="1949" max="1949" width="18" style="177" customWidth="1"/>
    <col min="1950" max="1950" width="19.5703125" style="177" customWidth="1"/>
    <col min="1951" max="1951" width="17.5703125" style="177" customWidth="1"/>
    <col min="1952" max="2180" width="9.140625" style="177"/>
    <col min="2181" max="2181" width="24" style="177" customWidth="1"/>
    <col min="2182" max="2182" width="32" style="177" customWidth="1"/>
    <col min="2183" max="2183" width="10.140625" style="177" customWidth="1"/>
    <col min="2184" max="2185" width="8.7109375" style="177" customWidth="1"/>
    <col min="2186" max="2186" width="9.140625" style="177"/>
    <col min="2187" max="2187" width="15" style="177" customWidth="1"/>
    <col min="2188" max="2188" width="7.42578125" style="177" customWidth="1"/>
    <col min="2189" max="2189" width="16.28515625" style="177" customWidth="1"/>
    <col min="2190" max="2190" width="7.7109375" style="177" customWidth="1"/>
    <col min="2191" max="2191" width="12.85546875" style="177" customWidth="1"/>
    <col min="2192" max="2192" width="6.42578125" style="177" customWidth="1"/>
    <col min="2193" max="2193" width="14.28515625" style="177" customWidth="1"/>
    <col min="2194" max="2194" width="5.7109375" style="177" customWidth="1"/>
    <col min="2195" max="2195" width="13.85546875" style="177" customWidth="1"/>
    <col min="2196" max="2196" width="15" style="177" customWidth="1"/>
    <col min="2197" max="2197" width="16.42578125" style="177" customWidth="1"/>
    <col min="2198" max="2198" width="18" style="177" customWidth="1"/>
    <col min="2199" max="2199" width="7.140625" style="177" customWidth="1"/>
    <col min="2200" max="2200" width="16.28515625" style="177" customWidth="1"/>
    <col min="2201" max="2201" width="5.5703125" style="177" customWidth="1"/>
    <col min="2202" max="2202" width="15.42578125" style="177" customWidth="1"/>
    <col min="2203" max="2203" width="5.5703125" style="177" customWidth="1"/>
    <col min="2204" max="2204" width="18.42578125" style="177" customWidth="1"/>
    <col min="2205" max="2205" width="18" style="177" customWidth="1"/>
    <col min="2206" max="2206" width="19.5703125" style="177" customWidth="1"/>
    <col min="2207" max="2207" width="17.5703125" style="177" customWidth="1"/>
    <col min="2208" max="2436" width="9.140625" style="177"/>
    <col min="2437" max="2437" width="24" style="177" customWidth="1"/>
    <col min="2438" max="2438" width="32" style="177" customWidth="1"/>
    <col min="2439" max="2439" width="10.140625" style="177" customWidth="1"/>
    <col min="2440" max="2441" width="8.7109375" style="177" customWidth="1"/>
    <col min="2442" max="2442" width="9.140625" style="177"/>
    <col min="2443" max="2443" width="15" style="177" customWidth="1"/>
    <col min="2444" max="2444" width="7.42578125" style="177" customWidth="1"/>
    <col min="2445" max="2445" width="16.28515625" style="177" customWidth="1"/>
    <col min="2446" max="2446" width="7.7109375" style="177" customWidth="1"/>
    <col min="2447" max="2447" width="12.85546875" style="177" customWidth="1"/>
    <col min="2448" max="2448" width="6.42578125" style="177" customWidth="1"/>
    <col min="2449" max="2449" width="14.28515625" style="177" customWidth="1"/>
    <col min="2450" max="2450" width="5.7109375" style="177" customWidth="1"/>
    <col min="2451" max="2451" width="13.85546875" style="177" customWidth="1"/>
    <col min="2452" max="2452" width="15" style="177" customWidth="1"/>
    <col min="2453" max="2453" width="16.42578125" style="177" customWidth="1"/>
    <col min="2454" max="2454" width="18" style="177" customWidth="1"/>
    <col min="2455" max="2455" width="7.140625" style="177" customWidth="1"/>
    <col min="2456" max="2456" width="16.28515625" style="177" customWidth="1"/>
    <col min="2457" max="2457" width="5.5703125" style="177" customWidth="1"/>
    <col min="2458" max="2458" width="15.42578125" style="177" customWidth="1"/>
    <col min="2459" max="2459" width="5.5703125" style="177" customWidth="1"/>
    <col min="2460" max="2460" width="18.42578125" style="177" customWidth="1"/>
    <col min="2461" max="2461" width="18" style="177" customWidth="1"/>
    <col min="2462" max="2462" width="19.5703125" style="177" customWidth="1"/>
    <col min="2463" max="2463" width="17.5703125" style="177" customWidth="1"/>
    <col min="2464" max="2692" width="9.140625" style="177"/>
    <col min="2693" max="2693" width="24" style="177" customWidth="1"/>
    <col min="2694" max="2694" width="32" style="177" customWidth="1"/>
    <col min="2695" max="2695" width="10.140625" style="177" customWidth="1"/>
    <col min="2696" max="2697" width="8.7109375" style="177" customWidth="1"/>
    <col min="2698" max="2698" width="9.140625" style="177"/>
    <col min="2699" max="2699" width="15" style="177" customWidth="1"/>
    <col min="2700" max="2700" width="7.42578125" style="177" customWidth="1"/>
    <col min="2701" max="2701" width="16.28515625" style="177" customWidth="1"/>
    <col min="2702" max="2702" width="7.7109375" style="177" customWidth="1"/>
    <col min="2703" max="2703" width="12.85546875" style="177" customWidth="1"/>
    <col min="2704" max="2704" width="6.42578125" style="177" customWidth="1"/>
    <col min="2705" max="2705" width="14.28515625" style="177" customWidth="1"/>
    <col min="2706" max="2706" width="5.7109375" style="177" customWidth="1"/>
    <col min="2707" max="2707" width="13.85546875" style="177" customWidth="1"/>
    <col min="2708" max="2708" width="15" style="177" customWidth="1"/>
    <col min="2709" max="2709" width="16.42578125" style="177" customWidth="1"/>
    <col min="2710" max="2710" width="18" style="177" customWidth="1"/>
    <col min="2711" max="2711" width="7.140625" style="177" customWidth="1"/>
    <col min="2712" max="2712" width="16.28515625" style="177" customWidth="1"/>
    <col min="2713" max="2713" width="5.5703125" style="177" customWidth="1"/>
    <col min="2714" max="2714" width="15.42578125" style="177" customWidth="1"/>
    <col min="2715" max="2715" width="5.5703125" style="177" customWidth="1"/>
    <col min="2716" max="2716" width="18.42578125" style="177" customWidth="1"/>
    <col min="2717" max="2717" width="18" style="177" customWidth="1"/>
    <col min="2718" max="2718" width="19.5703125" style="177" customWidth="1"/>
    <col min="2719" max="2719" width="17.5703125" style="177" customWidth="1"/>
    <col min="2720" max="2948" width="9.140625" style="177"/>
    <col min="2949" max="2949" width="24" style="177" customWidth="1"/>
    <col min="2950" max="2950" width="32" style="177" customWidth="1"/>
    <col min="2951" max="2951" width="10.140625" style="177" customWidth="1"/>
    <col min="2952" max="2953" width="8.7109375" style="177" customWidth="1"/>
    <col min="2954" max="2954" width="9.140625" style="177"/>
    <col min="2955" max="2955" width="15" style="177" customWidth="1"/>
    <col min="2956" max="2956" width="7.42578125" style="177" customWidth="1"/>
    <col min="2957" max="2957" width="16.28515625" style="177" customWidth="1"/>
    <col min="2958" max="2958" width="7.7109375" style="177" customWidth="1"/>
    <col min="2959" max="2959" width="12.85546875" style="177" customWidth="1"/>
    <col min="2960" max="2960" width="6.42578125" style="177" customWidth="1"/>
    <col min="2961" max="2961" width="14.28515625" style="177" customWidth="1"/>
    <col min="2962" max="2962" width="5.7109375" style="177" customWidth="1"/>
    <col min="2963" max="2963" width="13.85546875" style="177" customWidth="1"/>
    <col min="2964" max="2964" width="15" style="177" customWidth="1"/>
    <col min="2965" max="2965" width="16.42578125" style="177" customWidth="1"/>
    <col min="2966" max="2966" width="18" style="177" customWidth="1"/>
    <col min="2967" max="2967" width="7.140625" style="177" customWidth="1"/>
    <col min="2968" max="2968" width="16.28515625" style="177" customWidth="1"/>
    <col min="2969" max="2969" width="5.5703125" style="177" customWidth="1"/>
    <col min="2970" max="2970" width="15.42578125" style="177" customWidth="1"/>
    <col min="2971" max="2971" width="5.5703125" style="177" customWidth="1"/>
    <col min="2972" max="2972" width="18.42578125" style="177" customWidth="1"/>
    <col min="2973" max="2973" width="18" style="177" customWidth="1"/>
    <col min="2974" max="2974" width="19.5703125" style="177" customWidth="1"/>
    <col min="2975" max="2975" width="17.5703125" style="177" customWidth="1"/>
    <col min="2976" max="3204" width="9.140625" style="177"/>
    <col min="3205" max="3205" width="24" style="177" customWidth="1"/>
    <col min="3206" max="3206" width="32" style="177" customWidth="1"/>
    <col min="3207" max="3207" width="10.140625" style="177" customWidth="1"/>
    <col min="3208" max="3209" width="8.7109375" style="177" customWidth="1"/>
    <col min="3210" max="3210" width="9.140625" style="177"/>
    <col min="3211" max="3211" width="15" style="177" customWidth="1"/>
    <col min="3212" max="3212" width="7.42578125" style="177" customWidth="1"/>
    <col min="3213" max="3213" width="16.28515625" style="177" customWidth="1"/>
    <col min="3214" max="3214" width="7.7109375" style="177" customWidth="1"/>
    <col min="3215" max="3215" width="12.85546875" style="177" customWidth="1"/>
    <col min="3216" max="3216" width="6.42578125" style="177" customWidth="1"/>
    <col min="3217" max="3217" width="14.28515625" style="177" customWidth="1"/>
    <col min="3218" max="3218" width="5.7109375" style="177" customWidth="1"/>
    <col min="3219" max="3219" width="13.85546875" style="177" customWidth="1"/>
    <col min="3220" max="3220" width="15" style="177" customWidth="1"/>
    <col min="3221" max="3221" width="16.42578125" style="177" customWidth="1"/>
    <col min="3222" max="3222" width="18" style="177" customWidth="1"/>
    <col min="3223" max="3223" width="7.140625" style="177" customWidth="1"/>
    <col min="3224" max="3224" width="16.28515625" style="177" customWidth="1"/>
    <col min="3225" max="3225" width="5.5703125" style="177" customWidth="1"/>
    <col min="3226" max="3226" width="15.42578125" style="177" customWidth="1"/>
    <col min="3227" max="3227" width="5.5703125" style="177" customWidth="1"/>
    <col min="3228" max="3228" width="18.42578125" style="177" customWidth="1"/>
    <col min="3229" max="3229" width="18" style="177" customWidth="1"/>
    <col min="3230" max="3230" width="19.5703125" style="177" customWidth="1"/>
    <col min="3231" max="3231" width="17.5703125" style="177" customWidth="1"/>
    <col min="3232" max="3460" width="9.140625" style="177"/>
    <col min="3461" max="3461" width="24" style="177" customWidth="1"/>
    <col min="3462" max="3462" width="32" style="177" customWidth="1"/>
    <col min="3463" max="3463" width="10.140625" style="177" customWidth="1"/>
    <col min="3464" max="3465" width="8.7109375" style="177" customWidth="1"/>
    <col min="3466" max="3466" width="9.140625" style="177"/>
    <col min="3467" max="3467" width="15" style="177" customWidth="1"/>
    <col min="3468" max="3468" width="7.42578125" style="177" customWidth="1"/>
    <col min="3469" max="3469" width="16.28515625" style="177" customWidth="1"/>
    <col min="3470" max="3470" width="7.7109375" style="177" customWidth="1"/>
    <col min="3471" max="3471" width="12.85546875" style="177" customWidth="1"/>
    <col min="3472" max="3472" width="6.42578125" style="177" customWidth="1"/>
    <col min="3473" max="3473" width="14.28515625" style="177" customWidth="1"/>
    <col min="3474" max="3474" width="5.7109375" style="177" customWidth="1"/>
    <col min="3475" max="3475" width="13.85546875" style="177" customWidth="1"/>
    <col min="3476" max="3476" width="15" style="177" customWidth="1"/>
    <col min="3477" max="3477" width="16.42578125" style="177" customWidth="1"/>
    <col min="3478" max="3478" width="18" style="177" customWidth="1"/>
    <col min="3479" max="3479" width="7.140625" style="177" customWidth="1"/>
    <col min="3480" max="3480" width="16.28515625" style="177" customWidth="1"/>
    <col min="3481" max="3481" width="5.5703125" style="177" customWidth="1"/>
    <col min="3482" max="3482" width="15.42578125" style="177" customWidth="1"/>
    <col min="3483" max="3483" width="5.5703125" style="177" customWidth="1"/>
    <col min="3484" max="3484" width="18.42578125" style="177" customWidth="1"/>
    <col min="3485" max="3485" width="18" style="177" customWidth="1"/>
    <col min="3486" max="3486" width="19.5703125" style="177" customWidth="1"/>
    <col min="3487" max="3487" width="17.5703125" style="177" customWidth="1"/>
    <col min="3488" max="3716" width="9.140625" style="177"/>
    <col min="3717" max="3717" width="24" style="177" customWidth="1"/>
    <col min="3718" max="3718" width="32" style="177" customWidth="1"/>
    <col min="3719" max="3719" width="10.140625" style="177" customWidth="1"/>
    <col min="3720" max="3721" width="8.7109375" style="177" customWidth="1"/>
    <col min="3722" max="3722" width="9.140625" style="177"/>
    <col min="3723" max="3723" width="15" style="177" customWidth="1"/>
    <col min="3724" max="3724" width="7.42578125" style="177" customWidth="1"/>
    <col min="3725" max="3725" width="16.28515625" style="177" customWidth="1"/>
    <col min="3726" max="3726" width="7.7109375" style="177" customWidth="1"/>
    <col min="3727" max="3727" width="12.85546875" style="177" customWidth="1"/>
    <col min="3728" max="3728" width="6.42578125" style="177" customWidth="1"/>
    <col min="3729" max="3729" width="14.28515625" style="177" customWidth="1"/>
    <col min="3730" max="3730" width="5.7109375" style="177" customWidth="1"/>
    <col min="3731" max="3731" width="13.85546875" style="177" customWidth="1"/>
    <col min="3732" max="3732" width="15" style="177" customWidth="1"/>
    <col min="3733" max="3733" width="16.42578125" style="177" customWidth="1"/>
    <col min="3734" max="3734" width="18" style="177" customWidth="1"/>
    <col min="3735" max="3735" width="7.140625" style="177" customWidth="1"/>
    <col min="3736" max="3736" width="16.28515625" style="177" customWidth="1"/>
    <col min="3737" max="3737" width="5.5703125" style="177" customWidth="1"/>
    <col min="3738" max="3738" width="15.42578125" style="177" customWidth="1"/>
    <col min="3739" max="3739" width="5.5703125" style="177" customWidth="1"/>
    <col min="3740" max="3740" width="18.42578125" style="177" customWidth="1"/>
    <col min="3741" max="3741" width="18" style="177" customWidth="1"/>
    <col min="3742" max="3742" width="19.5703125" style="177" customWidth="1"/>
    <col min="3743" max="3743" width="17.5703125" style="177" customWidth="1"/>
    <col min="3744" max="3972" width="9.140625" style="177"/>
    <col min="3973" max="3973" width="24" style="177" customWidth="1"/>
    <col min="3974" max="3974" width="32" style="177" customWidth="1"/>
    <col min="3975" max="3975" width="10.140625" style="177" customWidth="1"/>
    <col min="3976" max="3977" width="8.7109375" style="177" customWidth="1"/>
    <col min="3978" max="3978" width="9.140625" style="177"/>
    <col min="3979" max="3979" width="15" style="177" customWidth="1"/>
    <col min="3980" max="3980" width="7.42578125" style="177" customWidth="1"/>
    <col min="3981" max="3981" width="16.28515625" style="177" customWidth="1"/>
    <col min="3982" max="3982" width="7.7109375" style="177" customWidth="1"/>
    <col min="3983" max="3983" width="12.85546875" style="177" customWidth="1"/>
    <col min="3984" max="3984" width="6.42578125" style="177" customWidth="1"/>
    <col min="3985" max="3985" width="14.28515625" style="177" customWidth="1"/>
    <col min="3986" max="3986" width="5.7109375" style="177" customWidth="1"/>
    <col min="3987" max="3987" width="13.85546875" style="177" customWidth="1"/>
    <col min="3988" max="3988" width="15" style="177" customWidth="1"/>
    <col min="3989" max="3989" width="16.42578125" style="177" customWidth="1"/>
    <col min="3990" max="3990" width="18" style="177" customWidth="1"/>
    <col min="3991" max="3991" width="7.140625" style="177" customWidth="1"/>
    <col min="3992" max="3992" width="16.28515625" style="177" customWidth="1"/>
    <col min="3993" max="3993" width="5.5703125" style="177" customWidth="1"/>
    <col min="3994" max="3994" width="15.42578125" style="177" customWidth="1"/>
    <col min="3995" max="3995" width="5.5703125" style="177" customWidth="1"/>
    <col min="3996" max="3996" width="18.42578125" style="177" customWidth="1"/>
    <col min="3997" max="3997" width="18" style="177" customWidth="1"/>
    <col min="3998" max="3998" width="19.5703125" style="177" customWidth="1"/>
    <col min="3999" max="3999" width="17.5703125" style="177" customWidth="1"/>
    <col min="4000" max="4228" width="9.140625" style="177"/>
    <col min="4229" max="4229" width="24" style="177" customWidth="1"/>
    <col min="4230" max="4230" width="32" style="177" customWidth="1"/>
    <col min="4231" max="4231" width="10.140625" style="177" customWidth="1"/>
    <col min="4232" max="4233" width="8.7109375" style="177" customWidth="1"/>
    <col min="4234" max="4234" width="9.140625" style="177"/>
    <col min="4235" max="4235" width="15" style="177" customWidth="1"/>
    <col min="4236" max="4236" width="7.42578125" style="177" customWidth="1"/>
    <col min="4237" max="4237" width="16.28515625" style="177" customWidth="1"/>
    <col min="4238" max="4238" width="7.7109375" style="177" customWidth="1"/>
    <col min="4239" max="4239" width="12.85546875" style="177" customWidth="1"/>
    <col min="4240" max="4240" width="6.42578125" style="177" customWidth="1"/>
    <col min="4241" max="4241" width="14.28515625" style="177" customWidth="1"/>
    <col min="4242" max="4242" width="5.7109375" style="177" customWidth="1"/>
    <col min="4243" max="4243" width="13.85546875" style="177" customWidth="1"/>
    <col min="4244" max="4244" width="15" style="177" customWidth="1"/>
    <col min="4245" max="4245" width="16.42578125" style="177" customWidth="1"/>
    <col min="4246" max="4246" width="18" style="177" customWidth="1"/>
    <col min="4247" max="4247" width="7.140625" style="177" customWidth="1"/>
    <col min="4248" max="4248" width="16.28515625" style="177" customWidth="1"/>
    <col min="4249" max="4249" width="5.5703125" style="177" customWidth="1"/>
    <col min="4250" max="4250" width="15.42578125" style="177" customWidth="1"/>
    <col min="4251" max="4251" width="5.5703125" style="177" customWidth="1"/>
    <col min="4252" max="4252" width="18.42578125" style="177" customWidth="1"/>
    <col min="4253" max="4253" width="18" style="177" customWidth="1"/>
    <col min="4254" max="4254" width="19.5703125" style="177" customWidth="1"/>
    <col min="4255" max="4255" width="17.5703125" style="177" customWidth="1"/>
    <col min="4256" max="4484" width="9.140625" style="177"/>
    <col min="4485" max="4485" width="24" style="177" customWidth="1"/>
    <col min="4486" max="4486" width="32" style="177" customWidth="1"/>
    <col min="4487" max="4487" width="10.140625" style="177" customWidth="1"/>
    <col min="4488" max="4489" width="8.7109375" style="177" customWidth="1"/>
    <col min="4490" max="4490" width="9.140625" style="177"/>
    <col min="4491" max="4491" width="15" style="177" customWidth="1"/>
    <col min="4492" max="4492" width="7.42578125" style="177" customWidth="1"/>
    <col min="4493" max="4493" width="16.28515625" style="177" customWidth="1"/>
    <col min="4494" max="4494" width="7.7109375" style="177" customWidth="1"/>
    <col min="4495" max="4495" width="12.85546875" style="177" customWidth="1"/>
    <col min="4496" max="4496" width="6.42578125" style="177" customWidth="1"/>
    <col min="4497" max="4497" width="14.28515625" style="177" customWidth="1"/>
    <col min="4498" max="4498" width="5.7109375" style="177" customWidth="1"/>
    <col min="4499" max="4499" width="13.85546875" style="177" customWidth="1"/>
    <col min="4500" max="4500" width="15" style="177" customWidth="1"/>
    <col min="4501" max="4501" width="16.42578125" style="177" customWidth="1"/>
    <col min="4502" max="4502" width="18" style="177" customWidth="1"/>
    <col min="4503" max="4503" width="7.140625" style="177" customWidth="1"/>
    <col min="4504" max="4504" width="16.28515625" style="177" customWidth="1"/>
    <col min="4505" max="4505" width="5.5703125" style="177" customWidth="1"/>
    <col min="4506" max="4506" width="15.42578125" style="177" customWidth="1"/>
    <col min="4507" max="4507" width="5.5703125" style="177" customWidth="1"/>
    <col min="4508" max="4508" width="18.42578125" style="177" customWidth="1"/>
    <col min="4509" max="4509" width="18" style="177" customWidth="1"/>
    <col min="4510" max="4510" width="19.5703125" style="177" customWidth="1"/>
    <col min="4511" max="4511" width="17.5703125" style="177" customWidth="1"/>
    <col min="4512" max="4740" width="9.140625" style="177"/>
    <col min="4741" max="4741" width="24" style="177" customWidth="1"/>
    <col min="4742" max="4742" width="32" style="177" customWidth="1"/>
    <col min="4743" max="4743" width="10.140625" style="177" customWidth="1"/>
    <col min="4744" max="4745" width="8.7109375" style="177" customWidth="1"/>
    <col min="4746" max="4746" width="9.140625" style="177"/>
    <col min="4747" max="4747" width="15" style="177" customWidth="1"/>
    <col min="4748" max="4748" width="7.42578125" style="177" customWidth="1"/>
    <col min="4749" max="4749" width="16.28515625" style="177" customWidth="1"/>
    <col min="4750" max="4750" width="7.7109375" style="177" customWidth="1"/>
    <col min="4751" max="4751" width="12.85546875" style="177" customWidth="1"/>
    <col min="4752" max="4752" width="6.42578125" style="177" customWidth="1"/>
    <col min="4753" max="4753" width="14.28515625" style="177" customWidth="1"/>
    <col min="4754" max="4754" width="5.7109375" style="177" customWidth="1"/>
    <col min="4755" max="4755" width="13.85546875" style="177" customWidth="1"/>
    <col min="4756" max="4756" width="15" style="177" customWidth="1"/>
    <col min="4757" max="4757" width="16.42578125" style="177" customWidth="1"/>
    <col min="4758" max="4758" width="18" style="177" customWidth="1"/>
    <col min="4759" max="4759" width="7.140625" style="177" customWidth="1"/>
    <col min="4760" max="4760" width="16.28515625" style="177" customWidth="1"/>
    <col min="4761" max="4761" width="5.5703125" style="177" customWidth="1"/>
    <col min="4762" max="4762" width="15.42578125" style="177" customWidth="1"/>
    <col min="4763" max="4763" width="5.5703125" style="177" customWidth="1"/>
    <col min="4764" max="4764" width="18.42578125" style="177" customWidth="1"/>
    <col min="4765" max="4765" width="18" style="177" customWidth="1"/>
    <col min="4766" max="4766" width="19.5703125" style="177" customWidth="1"/>
    <col min="4767" max="4767" width="17.5703125" style="177" customWidth="1"/>
    <col min="4768" max="4996" width="9.140625" style="177"/>
    <col min="4997" max="4997" width="24" style="177" customWidth="1"/>
    <col min="4998" max="4998" width="32" style="177" customWidth="1"/>
    <col min="4999" max="4999" width="10.140625" style="177" customWidth="1"/>
    <col min="5000" max="5001" width="8.7109375" style="177" customWidth="1"/>
    <col min="5002" max="5002" width="9.140625" style="177"/>
    <col min="5003" max="5003" width="15" style="177" customWidth="1"/>
    <col min="5004" max="5004" width="7.42578125" style="177" customWidth="1"/>
    <col min="5005" max="5005" width="16.28515625" style="177" customWidth="1"/>
    <col min="5006" max="5006" width="7.7109375" style="177" customWidth="1"/>
    <col min="5007" max="5007" width="12.85546875" style="177" customWidth="1"/>
    <col min="5008" max="5008" width="6.42578125" style="177" customWidth="1"/>
    <col min="5009" max="5009" width="14.28515625" style="177" customWidth="1"/>
    <col min="5010" max="5010" width="5.7109375" style="177" customWidth="1"/>
    <col min="5011" max="5011" width="13.85546875" style="177" customWidth="1"/>
    <col min="5012" max="5012" width="15" style="177" customWidth="1"/>
    <col min="5013" max="5013" width="16.42578125" style="177" customWidth="1"/>
    <col min="5014" max="5014" width="18" style="177" customWidth="1"/>
    <col min="5015" max="5015" width="7.140625" style="177" customWidth="1"/>
    <col min="5016" max="5016" width="16.28515625" style="177" customWidth="1"/>
    <col min="5017" max="5017" width="5.5703125" style="177" customWidth="1"/>
    <col min="5018" max="5018" width="15.42578125" style="177" customWidth="1"/>
    <col min="5019" max="5019" width="5.5703125" style="177" customWidth="1"/>
    <col min="5020" max="5020" width="18.42578125" style="177" customWidth="1"/>
    <col min="5021" max="5021" width="18" style="177" customWidth="1"/>
    <col min="5022" max="5022" width="19.5703125" style="177" customWidth="1"/>
    <col min="5023" max="5023" width="17.5703125" style="177" customWidth="1"/>
    <col min="5024" max="5252" width="9.140625" style="177"/>
    <col min="5253" max="5253" width="24" style="177" customWidth="1"/>
    <col min="5254" max="5254" width="32" style="177" customWidth="1"/>
    <col min="5255" max="5255" width="10.140625" style="177" customWidth="1"/>
    <col min="5256" max="5257" width="8.7109375" style="177" customWidth="1"/>
    <col min="5258" max="5258" width="9.140625" style="177"/>
    <col min="5259" max="5259" width="15" style="177" customWidth="1"/>
    <col min="5260" max="5260" width="7.42578125" style="177" customWidth="1"/>
    <col min="5261" max="5261" width="16.28515625" style="177" customWidth="1"/>
    <col min="5262" max="5262" width="7.7109375" style="177" customWidth="1"/>
    <col min="5263" max="5263" width="12.85546875" style="177" customWidth="1"/>
    <col min="5264" max="5264" width="6.42578125" style="177" customWidth="1"/>
    <col min="5265" max="5265" width="14.28515625" style="177" customWidth="1"/>
    <col min="5266" max="5266" width="5.7109375" style="177" customWidth="1"/>
    <col min="5267" max="5267" width="13.85546875" style="177" customWidth="1"/>
    <col min="5268" max="5268" width="15" style="177" customWidth="1"/>
    <col min="5269" max="5269" width="16.42578125" style="177" customWidth="1"/>
    <col min="5270" max="5270" width="18" style="177" customWidth="1"/>
    <col min="5271" max="5271" width="7.140625" style="177" customWidth="1"/>
    <col min="5272" max="5272" width="16.28515625" style="177" customWidth="1"/>
    <col min="5273" max="5273" width="5.5703125" style="177" customWidth="1"/>
    <col min="5274" max="5274" width="15.42578125" style="177" customWidth="1"/>
    <col min="5275" max="5275" width="5.5703125" style="177" customWidth="1"/>
    <col min="5276" max="5276" width="18.42578125" style="177" customWidth="1"/>
    <col min="5277" max="5277" width="18" style="177" customWidth="1"/>
    <col min="5278" max="5278" width="19.5703125" style="177" customWidth="1"/>
    <col min="5279" max="5279" width="17.5703125" style="177" customWidth="1"/>
    <col min="5280" max="5508" width="9.140625" style="177"/>
    <col min="5509" max="5509" width="24" style="177" customWidth="1"/>
    <col min="5510" max="5510" width="32" style="177" customWidth="1"/>
    <col min="5511" max="5511" width="10.140625" style="177" customWidth="1"/>
    <col min="5512" max="5513" width="8.7109375" style="177" customWidth="1"/>
    <col min="5514" max="5514" width="9.140625" style="177"/>
    <col min="5515" max="5515" width="15" style="177" customWidth="1"/>
    <col min="5516" max="5516" width="7.42578125" style="177" customWidth="1"/>
    <col min="5517" max="5517" width="16.28515625" style="177" customWidth="1"/>
    <col min="5518" max="5518" width="7.7109375" style="177" customWidth="1"/>
    <col min="5519" max="5519" width="12.85546875" style="177" customWidth="1"/>
    <col min="5520" max="5520" width="6.42578125" style="177" customWidth="1"/>
    <col min="5521" max="5521" width="14.28515625" style="177" customWidth="1"/>
    <col min="5522" max="5522" width="5.7109375" style="177" customWidth="1"/>
    <col min="5523" max="5523" width="13.85546875" style="177" customWidth="1"/>
    <col min="5524" max="5524" width="15" style="177" customWidth="1"/>
    <col min="5525" max="5525" width="16.42578125" style="177" customWidth="1"/>
    <col min="5526" max="5526" width="18" style="177" customWidth="1"/>
    <col min="5527" max="5527" width="7.140625" style="177" customWidth="1"/>
    <col min="5528" max="5528" width="16.28515625" style="177" customWidth="1"/>
    <col min="5529" max="5529" width="5.5703125" style="177" customWidth="1"/>
    <col min="5530" max="5530" width="15.42578125" style="177" customWidth="1"/>
    <col min="5531" max="5531" width="5.5703125" style="177" customWidth="1"/>
    <col min="5532" max="5532" width="18.42578125" style="177" customWidth="1"/>
    <col min="5533" max="5533" width="18" style="177" customWidth="1"/>
    <col min="5534" max="5534" width="19.5703125" style="177" customWidth="1"/>
    <col min="5535" max="5535" width="17.5703125" style="177" customWidth="1"/>
    <col min="5536" max="5764" width="9.140625" style="177"/>
    <col min="5765" max="5765" width="24" style="177" customWidth="1"/>
    <col min="5766" max="5766" width="32" style="177" customWidth="1"/>
    <col min="5767" max="5767" width="10.140625" style="177" customWidth="1"/>
    <col min="5768" max="5769" width="8.7109375" style="177" customWidth="1"/>
    <col min="5770" max="5770" width="9.140625" style="177"/>
    <col min="5771" max="5771" width="15" style="177" customWidth="1"/>
    <col min="5772" max="5772" width="7.42578125" style="177" customWidth="1"/>
    <col min="5773" max="5773" width="16.28515625" style="177" customWidth="1"/>
    <col min="5774" max="5774" width="7.7109375" style="177" customWidth="1"/>
    <col min="5775" max="5775" width="12.85546875" style="177" customWidth="1"/>
    <col min="5776" max="5776" width="6.42578125" style="177" customWidth="1"/>
    <col min="5777" max="5777" width="14.28515625" style="177" customWidth="1"/>
    <col min="5778" max="5778" width="5.7109375" style="177" customWidth="1"/>
    <col min="5779" max="5779" width="13.85546875" style="177" customWidth="1"/>
    <col min="5780" max="5780" width="15" style="177" customWidth="1"/>
    <col min="5781" max="5781" width="16.42578125" style="177" customWidth="1"/>
    <col min="5782" max="5782" width="18" style="177" customWidth="1"/>
    <col min="5783" max="5783" width="7.140625" style="177" customWidth="1"/>
    <col min="5784" max="5784" width="16.28515625" style="177" customWidth="1"/>
    <col min="5785" max="5785" width="5.5703125" style="177" customWidth="1"/>
    <col min="5786" max="5786" width="15.42578125" style="177" customWidth="1"/>
    <col min="5787" max="5787" width="5.5703125" style="177" customWidth="1"/>
    <col min="5788" max="5788" width="18.42578125" style="177" customWidth="1"/>
    <col min="5789" max="5789" width="18" style="177" customWidth="1"/>
    <col min="5790" max="5790" width="19.5703125" style="177" customWidth="1"/>
    <col min="5791" max="5791" width="17.5703125" style="177" customWidth="1"/>
    <col min="5792" max="6020" width="9.140625" style="177"/>
    <col min="6021" max="6021" width="24" style="177" customWidth="1"/>
    <col min="6022" max="6022" width="32" style="177" customWidth="1"/>
    <col min="6023" max="6023" width="10.140625" style="177" customWidth="1"/>
    <col min="6024" max="6025" width="8.7109375" style="177" customWidth="1"/>
    <col min="6026" max="6026" width="9.140625" style="177"/>
    <col min="6027" max="6027" width="15" style="177" customWidth="1"/>
    <col min="6028" max="6028" width="7.42578125" style="177" customWidth="1"/>
    <col min="6029" max="6029" width="16.28515625" style="177" customWidth="1"/>
    <col min="6030" max="6030" width="7.7109375" style="177" customWidth="1"/>
    <col min="6031" max="6031" width="12.85546875" style="177" customWidth="1"/>
    <col min="6032" max="6032" width="6.42578125" style="177" customWidth="1"/>
    <col min="6033" max="6033" width="14.28515625" style="177" customWidth="1"/>
    <col min="6034" max="6034" width="5.7109375" style="177" customWidth="1"/>
    <col min="6035" max="6035" width="13.85546875" style="177" customWidth="1"/>
    <col min="6036" max="6036" width="15" style="177" customWidth="1"/>
    <col min="6037" max="6037" width="16.42578125" style="177" customWidth="1"/>
    <col min="6038" max="6038" width="18" style="177" customWidth="1"/>
    <col min="6039" max="6039" width="7.140625" style="177" customWidth="1"/>
    <col min="6040" max="6040" width="16.28515625" style="177" customWidth="1"/>
    <col min="6041" max="6041" width="5.5703125" style="177" customWidth="1"/>
    <col min="6042" max="6042" width="15.42578125" style="177" customWidth="1"/>
    <col min="6043" max="6043" width="5.5703125" style="177" customWidth="1"/>
    <col min="6044" max="6044" width="18.42578125" style="177" customWidth="1"/>
    <col min="6045" max="6045" width="18" style="177" customWidth="1"/>
    <col min="6046" max="6046" width="19.5703125" style="177" customWidth="1"/>
    <col min="6047" max="6047" width="17.5703125" style="177" customWidth="1"/>
    <col min="6048" max="6276" width="9.140625" style="177"/>
    <col min="6277" max="6277" width="24" style="177" customWidth="1"/>
    <col min="6278" max="6278" width="32" style="177" customWidth="1"/>
    <col min="6279" max="6279" width="10.140625" style="177" customWidth="1"/>
    <col min="6280" max="6281" width="8.7109375" style="177" customWidth="1"/>
    <col min="6282" max="6282" width="9.140625" style="177"/>
    <col min="6283" max="6283" width="15" style="177" customWidth="1"/>
    <col min="6284" max="6284" width="7.42578125" style="177" customWidth="1"/>
    <col min="6285" max="6285" width="16.28515625" style="177" customWidth="1"/>
    <col min="6286" max="6286" width="7.7109375" style="177" customWidth="1"/>
    <col min="6287" max="6287" width="12.85546875" style="177" customWidth="1"/>
    <col min="6288" max="6288" width="6.42578125" style="177" customWidth="1"/>
    <col min="6289" max="6289" width="14.28515625" style="177" customWidth="1"/>
    <col min="6290" max="6290" width="5.7109375" style="177" customWidth="1"/>
    <col min="6291" max="6291" width="13.85546875" style="177" customWidth="1"/>
    <col min="6292" max="6292" width="15" style="177" customWidth="1"/>
    <col min="6293" max="6293" width="16.42578125" style="177" customWidth="1"/>
    <col min="6294" max="6294" width="18" style="177" customWidth="1"/>
    <col min="6295" max="6295" width="7.140625" style="177" customWidth="1"/>
    <col min="6296" max="6296" width="16.28515625" style="177" customWidth="1"/>
    <col min="6297" max="6297" width="5.5703125" style="177" customWidth="1"/>
    <col min="6298" max="6298" width="15.42578125" style="177" customWidth="1"/>
    <col min="6299" max="6299" width="5.5703125" style="177" customWidth="1"/>
    <col min="6300" max="6300" width="18.42578125" style="177" customWidth="1"/>
    <col min="6301" max="6301" width="18" style="177" customWidth="1"/>
    <col min="6302" max="6302" width="19.5703125" style="177" customWidth="1"/>
    <col min="6303" max="6303" width="17.5703125" style="177" customWidth="1"/>
    <col min="6304" max="6532" width="9.140625" style="177"/>
    <col min="6533" max="6533" width="24" style="177" customWidth="1"/>
    <col min="6534" max="6534" width="32" style="177" customWidth="1"/>
    <col min="6535" max="6535" width="10.140625" style="177" customWidth="1"/>
    <col min="6536" max="6537" width="8.7109375" style="177" customWidth="1"/>
    <col min="6538" max="6538" width="9.140625" style="177"/>
    <col min="6539" max="6539" width="15" style="177" customWidth="1"/>
    <col min="6540" max="6540" width="7.42578125" style="177" customWidth="1"/>
    <col min="6541" max="6541" width="16.28515625" style="177" customWidth="1"/>
    <col min="6542" max="6542" width="7.7109375" style="177" customWidth="1"/>
    <col min="6543" max="6543" width="12.85546875" style="177" customWidth="1"/>
    <col min="6544" max="6544" width="6.42578125" style="177" customWidth="1"/>
    <col min="6545" max="6545" width="14.28515625" style="177" customWidth="1"/>
    <col min="6546" max="6546" width="5.7109375" style="177" customWidth="1"/>
    <col min="6547" max="6547" width="13.85546875" style="177" customWidth="1"/>
    <col min="6548" max="6548" width="15" style="177" customWidth="1"/>
    <col min="6549" max="6549" width="16.42578125" style="177" customWidth="1"/>
    <col min="6550" max="6550" width="18" style="177" customWidth="1"/>
    <col min="6551" max="6551" width="7.140625" style="177" customWidth="1"/>
    <col min="6552" max="6552" width="16.28515625" style="177" customWidth="1"/>
    <col min="6553" max="6553" width="5.5703125" style="177" customWidth="1"/>
    <col min="6554" max="6554" width="15.42578125" style="177" customWidth="1"/>
    <col min="6555" max="6555" width="5.5703125" style="177" customWidth="1"/>
    <col min="6556" max="6556" width="18.42578125" style="177" customWidth="1"/>
    <col min="6557" max="6557" width="18" style="177" customWidth="1"/>
    <col min="6558" max="6558" width="19.5703125" style="177" customWidth="1"/>
    <col min="6559" max="6559" width="17.5703125" style="177" customWidth="1"/>
    <col min="6560" max="6788" width="9.140625" style="177"/>
    <col min="6789" max="6789" width="24" style="177" customWidth="1"/>
    <col min="6790" max="6790" width="32" style="177" customWidth="1"/>
    <col min="6791" max="6791" width="10.140625" style="177" customWidth="1"/>
    <col min="6792" max="6793" width="8.7109375" style="177" customWidth="1"/>
    <col min="6794" max="6794" width="9.140625" style="177"/>
    <col min="6795" max="6795" width="15" style="177" customWidth="1"/>
    <col min="6796" max="6796" width="7.42578125" style="177" customWidth="1"/>
    <col min="6797" max="6797" width="16.28515625" style="177" customWidth="1"/>
    <col min="6798" max="6798" width="7.7109375" style="177" customWidth="1"/>
    <col min="6799" max="6799" width="12.85546875" style="177" customWidth="1"/>
    <col min="6800" max="6800" width="6.42578125" style="177" customWidth="1"/>
    <col min="6801" max="6801" width="14.28515625" style="177" customWidth="1"/>
    <col min="6802" max="6802" width="5.7109375" style="177" customWidth="1"/>
    <col min="6803" max="6803" width="13.85546875" style="177" customWidth="1"/>
    <col min="6804" max="6804" width="15" style="177" customWidth="1"/>
    <col min="6805" max="6805" width="16.42578125" style="177" customWidth="1"/>
    <col min="6806" max="6806" width="18" style="177" customWidth="1"/>
    <col min="6807" max="6807" width="7.140625" style="177" customWidth="1"/>
    <col min="6808" max="6808" width="16.28515625" style="177" customWidth="1"/>
    <col min="6809" max="6809" width="5.5703125" style="177" customWidth="1"/>
    <col min="6810" max="6810" width="15.42578125" style="177" customWidth="1"/>
    <col min="6811" max="6811" width="5.5703125" style="177" customWidth="1"/>
    <col min="6812" max="6812" width="18.42578125" style="177" customWidth="1"/>
    <col min="6813" max="6813" width="18" style="177" customWidth="1"/>
    <col min="6814" max="6814" width="19.5703125" style="177" customWidth="1"/>
    <col min="6815" max="6815" width="17.5703125" style="177" customWidth="1"/>
    <col min="6816" max="7044" width="9.140625" style="177"/>
    <col min="7045" max="7045" width="24" style="177" customWidth="1"/>
    <col min="7046" max="7046" width="32" style="177" customWidth="1"/>
    <col min="7047" max="7047" width="10.140625" style="177" customWidth="1"/>
    <col min="7048" max="7049" width="8.7109375" style="177" customWidth="1"/>
    <col min="7050" max="7050" width="9.140625" style="177"/>
    <col min="7051" max="7051" width="15" style="177" customWidth="1"/>
    <col min="7052" max="7052" width="7.42578125" style="177" customWidth="1"/>
    <col min="7053" max="7053" width="16.28515625" style="177" customWidth="1"/>
    <col min="7054" max="7054" width="7.7109375" style="177" customWidth="1"/>
    <col min="7055" max="7055" width="12.85546875" style="177" customWidth="1"/>
    <col min="7056" max="7056" width="6.42578125" style="177" customWidth="1"/>
    <col min="7057" max="7057" width="14.28515625" style="177" customWidth="1"/>
    <col min="7058" max="7058" width="5.7109375" style="177" customWidth="1"/>
    <col min="7059" max="7059" width="13.85546875" style="177" customWidth="1"/>
    <col min="7060" max="7060" width="15" style="177" customWidth="1"/>
    <col min="7061" max="7061" width="16.42578125" style="177" customWidth="1"/>
    <col min="7062" max="7062" width="18" style="177" customWidth="1"/>
    <col min="7063" max="7063" width="7.140625" style="177" customWidth="1"/>
    <col min="7064" max="7064" width="16.28515625" style="177" customWidth="1"/>
    <col min="7065" max="7065" width="5.5703125" style="177" customWidth="1"/>
    <col min="7066" max="7066" width="15.42578125" style="177" customWidth="1"/>
    <col min="7067" max="7067" width="5.5703125" style="177" customWidth="1"/>
    <col min="7068" max="7068" width="18.42578125" style="177" customWidth="1"/>
    <col min="7069" max="7069" width="18" style="177" customWidth="1"/>
    <col min="7070" max="7070" width="19.5703125" style="177" customWidth="1"/>
    <col min="7071" max="7071" width="17.5703125" style="177" customWidth="1"/>
    <col min="7072" max="7300" width="9.140625" style="177"/>
    <col min="7301" max="7301" width="24" style="177" customWidth="1"/>
    <col min="7302" max="7302" width="32" style="177" customWidth="1"/>
    <col min="7303" max="7303" width="10.140625" style="177" customWidth="1"/>
    <col min="7304" max="7305" width="8.7109375" style="177" customWidth="1"/>
    <col min="7306" max="7306" width="9.140625" style="177"/>
    <col min="7307" max="7307" width="15" style="177" customWidth="1"/>
    <col min="7308" max="7308" width="7.42578125" style="177" customWidth="1"/>
    <col min="7309" max="7309" width="16.28515625" style="177" customWidth="1"/>
    <col min="7310" max="7310" width="7.7109375" style="177" customWidth="1"/>
    <col min="7311" max="7311" width="12.85546875" style="177" customWidth="1"/>
    <col min="7312" max="7312" width="6.42578125" style="177" customWidth="1"/>
    <col min="7313" max="7313" width="14.28515625" style="177" customWidth="1"/>
    <col min="7314" max="7314" width="5.7109375" style="177" customWidth="1"/>
    <col min="7315" max="7315" width="13.85546875" style="177" customWidth="1"/>
    <col min="7316" max="7316" width="15" style="177" customWidth="1"/>
    <col min="7317" max="7317" width="16.42578125" style="177" customWidth="1"/>
    <col min="7318" max="7318" width="18" style="177" customWidth="1"/>
    <col min="7319" max="7319" width="7.140625" style="177" customWidth="1"/>
    <col min="7320" max="7320" width="16.28515625" style="177" customWidth="1"/>
    <col min="7321" max="7321" width="5.5703125" style="177" customWidth="1"/>
    <col min="7322" max="7322" width="15.42578125" style="177" customWidth="1"/>
    <col min="7323" max="7323" width="5.5703125" style="177" customWidth="1"/>
    <col min="7324" max="7324" width="18.42578125" style="177" customWidth="1"/>
    <col min="7325" max="7325" width="18" style="177" customWidth="1"/>
    <col min="7326" max="7326" width="19.5703125" style="177" customWidth="1"/>
    <col min="7327" max="7327" width="17.5703125" style="177" customWidth="1"/>
    <col min="7328" max="7556" width="9.140625" style="177"/>
    <col min="7557" max="7557" width="24" style="177" customWidth="1"/>
    <col min="7558" max="7558" width="32" style="177" customWidth="1"/>
    <col min="7559" max="7559" width="10.140625" style="177" customWidth="1"/>
    <col min="7560" max="7561" width="8.7109375" style="177" customWidth="1"/>
    <col min="7562" max="7562" width="9.140625" style="177"/>
    <col min="7563" max="7563" width="15" style="177" customWidth="1"/>
    <col min="7564" max="7564" width="7.42578125" style="177" customWidth="1"/>
    <col min="7565" max="7565" width="16.28515625" style="177" customWidth="1"/>
    <col min="7566" max="7566" width="7.7109375" style="177" customWidth="1"/>
    <col min="7567" max="7567" width="12.85546875" style="177" customWidth="1"/>
    <col min="7568" max="7568" width="6.42578125" style="177" customWidth="1"/>
    <col min="7569" max="7569" width="14.28515625" style="177" customWidth="1"/>
    <col min="7570" max="7570" width="5.7109375" style="177" customWidth="1"/>
    <col min="7571" max="7571" width="13.85546875" style="177" customWidth="1"/>
    <col min="7572" max="7572" width="15" style="177" customWidth="1"/>
    <col min="7573" max="7573" width="16.42578125" style="177" customWidth="1"/>
    <col min="7574" max="7574" width="18" style="177" customWidth="1"/>
    <col min="7575" max="7575" width="7.140625" style="177" customWidth="1"/>
    <col min="7576" max="7576" width="16.28515625" style="177" customWidth="1"/>
    <col min="7577" max="7577" width="5.5703125" style="177" customWidth="1"/>
    <col min="7578" max="7578" width="15.42578125" style="177" customWidth="1"/>
    <col min="7579" max="7579" width="5.5703125" style="177" customWidth="1"/>
    <col min="7580" max="7580" width="18.42578125" style="177" customWidth="1"/>
    <col min="7581" max="7581" width="18" style="177" customWidth="1"/>
    <col min="7582" max="7582" width="19.5703125" style="177" customWidth="1"/>
    <col min="7583" max="7583" width="17.5703125" style="177" customWidth="1"/>
    <col min="7584" max="7812" width="9.140625" style="177"/>
    <col min="7813" max="7813" width="24" style="177" customWidth="1"/>
    <col min="7814" max="7814" width="32" style="177" customWidth="1"/>
    <col min="7815" max="7815" width="10.140625" style="177" customWidth="1"/>
    <col min="7816" max="7817" width="8.7109375" style="177" customWidth="1"/>
    <col min="7818" max="7818" width="9.140625" style="177"/>
    <col min="7819" max="7819" width="15" style="177" customWidth="1"/>
    <col min="7820" max="7820" width="7.42578125" style="177" customWidth="1"/>
    <col min="7821" max="7821" width="16.28515625" style="177" customWidth="1"/>
    <col min="7822" max="7822" width="7.7109375" style="177" customWidth="1"/>
    <col min="7823" max="7823" width="12.85546875" style="177" customWidth="1"/>
    <col min="7824" max="7824" width="6.42578125" style="177" customWidth="1"/>
    <col min="7825" max="7825" width="14.28515625" style="177" customWidth="1"/>
    <col min="7826" max="7826" width="5.7109375" style="177" customWidth="1"/>
    <col min="7827" max="7827" width="13.85546875" style="177" customWidth="1"/>
    <col min="7828" max="7828" width="15" style="177" customWidth="1"/>
    <col min="7829" max="7829" width="16.42578125" style="177" customWidth="1"/>
    <col min="7830" max="7830" width="18" style="177" customWidth="1"/>
    <col min="7831" max="7831" width="7.140625" style="177" customWidth="1"/>
    <col min="7832" max="7832" width="16.28515625" style="177" customWidth="1"/>
    <col min="7833" max="7833" width="5.5703125" style="177" customWidth="1"/>
    <col min="7834" max="7834" width="15.42578125" style="177" customWidth="1"/>
    <col min="7835" max="7835" width="5.5703125" style="177" customWidth="1"/>
    <col min="7836" max="7836" width="18.42578125" style="177" customWidth="1"/>
    <col min="7837" max="7837" width="18" style="177" customWidth="1"/>
    <col min="7838" max="7838" width="19.5703125" style="177" customWidth="1"/>
    <col min="7839" max="7839" width="17.5703125" style="177" customWidth="1"/>
    <col min="7840" max="8068" width="9.140625" style="177"/>
    <col min="8069" max="8069" width="24" style="177" customWidth="1"/>
    <col min="8070" max="8070" width="32" style="177" customWidth="1"/>
    <col min="8071" max="8071" width="10.140625" style="177" customWidth="1"/>
    <col min="8072" max="8073" width="8.7109375" style="177" customWidth="1"/>
    <col min="8074" max="8074" width="9.140625" style="177"/>
    <col min="8075" max="8075" width="15" style="177" customWidth="1"/>
    <col min="8076" max="8076" width="7.42578125" style="177" customWidth="1"/>
    <col min="8077" max="8077" width="16.28515625" style="177" customWidth="1"/>
    <col min="8078" max="8078" width="7.7109375" style="177" customWidth="1"/>
    <col min="8079" max="8079" width="12.85546875" style="177" customWidth="1"/>
    <col min="8080" max="8080" width="6.42578125" style="177" customWidth="1"/>
    <col min="8081" max="8081" width="14.28515625" style="177" customWidth="1"/>
    <col min="8082" max="8082" width="5.7109375" style="177" customWidth="1"/>
    <col min="8083" max="8083" width="13.85546875" style="177" customWidth="1"/>
    <col min="8084" max="8084" width="15" style="177" customWidth="1"/>
    <col min="8085" max="8085" width="16.42578125" style="177" customWidth="1"/>
    <col min="8086" max="8086" width="18" style="177" customWidth="1"/>
    <col min="8087" max="8087" width="7.140625" style="177" customWidth="1"/>
    <col min="8088" max="8088" width="16.28515625" style="177" customWidth="1"/>
    <col min="8089" max="8089" width="5.5703125" style="177" customWidth="1"/>
    <col min="8090" max="8090" width="15.42578125" style="177" customWidth="1"/>
    <col min="8091" max="8091" width="5.5703125" style="177" customWidth="1"/>
    <col min="8092" max="8092" width="18.42578125" style="177" customWidth="1"/>
    <col min="8093" max="8093" width="18" style="177" customWidth="1"/>
    <col min="8094" max="8094" width="19.5703125" style="177" customWidth="1"/>
    <col min="8095" max="8095" width="17.5703125" style="177" customWidth="1"/>
    <col min="8096" max="8324" width="9.140625" style="177"/>
    <col min="8325" max="8325" width="24" style="177" customWidth="1"/>
    <col min="8326" max="8326" width="32" style="177" customWidth="1"/>
    <col min="8327" max="8327" width="10.140625" style="177" customWidth="1"/>
    <col min="8328" max="8329" width="8.7109375" style="177" customWidth="1"/>
    <col min="8330" max="8330" width="9.140625" style="177"/>
    <col min="8331" max="8331" width="15" style="177" customWidth="1"/>
    <col min="8332" max="8332" width="7.42578125" style="177" customWidth="1"/>
    <col min="8333" max="8333" width="16.28515625" style="177" customWidth="1"/>
    <col min="8334" max="8334" width="7.7109375" style="177" customWidth="1"/>
    <col min="8335" max="8335" width="12.85546875" style="177" customWidth="1"/>
    <col min="8336" max="8336" width="6.42578125" style="177" customWidth="1"/>
    <col min="8337" max="8337" width="14.28515625" style="177" customWidth="1"/>
    <col min="8338" max="8338" width="5.7109375" style="177" customWidth="1"/>
    <col min="8339" max="8339" width="13.85546875" style="177" customWidth="1"/>
    <col min="8340" max="8340" width="15" style="177" customWidth="1"/>
    <col min="8341" max="8341" width="16.42578125" style="177" customWidth="1"/>
    <col min="8342" max="8342" width="18" style="177" customWidth="1"/>
    <col min="8343" max="8343" width="7.140625" style="177" customWidth="1"/>
    <col min="8344" max="8344" width="16.28515625" style="177" customWidth="1"/>
    <col min="8345" max="8345" width="5.5703125" style="177" customWidth="1"/>
    <col min="8346" max="8346" width="15.42578125" style="177" customWidth="1"/>
    <col min="8347" max="8347" width="5.5703125" style="177" customWidth="1"/>
    <col min="8348" max="8348" width="18.42578125" style="177" customWidth="1"/>
    <col min="8349" max="8349" width="18" style="177" customWidth="1"/>
    <col min="8350" max="8350" width="19.5703125" style="177" customWidth="1"/>
    <col min="8351" max="8351" width="17.5703125" style="177" customWidth="1"/>
    <col min="8352" max="8580" width="9.140625" style="177"/>
    <col min="8581" max="8581" width="24" style="177" customWidth="1"/>
    <col min="8582" max="8582" width="32" style="177" customWidth="1"/>
    <col min="8583" max="8583" width="10.140625" style="177" customWidth="1"/>
    <col min="8584" max="8585" width="8.7109375" style="177" customWidth="1"/>
    <col min="8586" max="8586" width="9.140625" style="177"/>
    <col min="8587" max="8587" width="15" style="177" customWidth="1"/>
    <col min="8588" max="8588" width="7.42578125" style="177" customWidth="1"/>
    <col min="8589" max="8589" width="16.28515625" style="177" customWidth="1"/>
    <col min="8590" max="8590" width="7.7109375" style="177" customWidth="1"/>
    <col min="8591" max="8591" width="12.85546875" style="177" customWidth="1"/>
    <col min="8592" max="8592" width="6.42578125" style="177" customWidth="1"/>
    <col min="8593" max="8593" width="14.28515625" style="177" customWidth="1"/>
    <col min="8594" max="8594" width="5.7109375" style="177" customWidth="1"/>
    <col min="8595" max="8595" width="13.85546875" style="177" customWidth="1"/>
    <col min="8596" max="8596" width="15" style="177" customWidth="1"/>
    <col min="8597" max="8597" width="16.42578125" style="177" customWidth="1"/>
    <col min="8598" max="8598" width="18" style="177" customWidth="1"/>
    <col min="8599" max="8599" width="7.140625" style="177" customWidth="1"/>
    <col min="8600" max="8600" width="16.28515625" style="177" customWidth="1"/>
    <col min="8601" max="8601" width="5.5703125" style="177" customWidth="1"/>
    <col min="8602" max="8602" width="15.42578125" style="177" customWidth="1"/>
    <col min="8603" max="8603" width="5.5703125" style="177" customWidth="1"/>
    <col min="8604" max="8604" width="18.42578125" style="177" customWidth="1"/>
    <col min="8605" max="8605" width="18" style="177" customWidth="1"/>
    <col min="8606" max="8606" width="19.5703125" style="177" customWidth="1"/>
    <col min="8607" max="8607" width="17.5703125" style="177" customWidth="1"/>
    <col min="8608" max="8836" width="9.140625" style="177"/>
    <col min="8837" max="8837" width="24" style="177" customWidth="1"/>
    <col min="8838" max="8838" width="32" style="177" customWidth="1"/>
    <col min="8839" max="8839" width="10.140625" style="177" customWidth="1"/>
    <col min="8840" max="8841" width="8.7109375" style="177" customWidth="1"/>
    <col min="8842" max="8842" width="9.140625" style="177"/>
    <col min="8843" max="8843" width="15" style="177" customWidth="1"/>
    <col min="8844" max="8844" width="7.42578125" style="177" customWidth="1"/>
    <col min="8845" max="8845" width="16.28515625" style="177" customWidth="1"/>
    <col min="8846" max="8846" width="7.7109375" style="177" customWidth="1"/>
    <col min="8847" max="8847" width="12.85546875" style="177" customWidth="1"/>
    <col min="8848" max="8848" width="6.42578125" style="177" customWidth="1"/>
    <col min="8849" max="8849" width="14.28515625" style="177" customWidth="1"/>
    <col min="8850" max="8850" width="5.7109375" style="177" customWidth="1"/>
    <col min="8851" max="8851" width="13.85546875" style="177" customWidth="1"/>
    <col min="8852" max="8852" width="15" style="177" customWidth="1"/>
    <col min="8853" max="8853" width="16.42578125" style="177" customWidth="1"/>
    <col min="8854" max="8854" width="18" style="177" customWidth="1"/>
    <col min="8855" max="8855" width="7.140625" style="177" customWidth="1"/>
    <col min="8856" max="8856" width="16.28515625" style="177" customWidth="1"/>
    <col min="8857" max="8857" width="5.5703125" style="177" customWidth="1"/>
    <col min="8858" max="8858" width="15.42578125" style="177" customWidth="1"/>
    <col min="8859" max="8859" width="5.5703125" style="177" customWidth="1"/>
    <col min="8860" max="8860" width="18.42578125" style="177" customWidth="1"/>
    <col min="8861" max="8861" width="18" style="177" customWidth="1"/>
    <col min="8862" max="8862" width="19.5703125" style="177" customWidth="1"/>
    <col min="8863" max="8863" width="17.5703125" style="177" customWidth="1"/>
    <col min="8864" max="9092" width="9.140625" style="177"/>
    <col min="9093" max="9093" width="24" style="177" customWidth="1"/>
    <col min="9094" max="9094" width="32" style="177" customWidth="1"/>
    <col min="9095" max="9095" width="10.140625" style="177" customWidth="1"/>
    <col min="9096" max="9097" width="8.7109375" style="177" customWidth="1"/>
    <col min="9098" max="9098" width="9.140625" style="177"/>
    <col min="9099" max="9099" width="15" style="177" customWidth="1"/>
    <col min="9100" max="9100" width="7.42578125" style="177" customWidth="1"/>
    <col min="9101" max="9101" width="16.28515625" style="177" customWidth="1"/>
    <col min="9102" max="9102" width="7.7109375" style="177" customWidth="1"/>
    <col min="9103" max="9103" width="12.85546875" style="177" customWidth="1"/>
    <col min="9104" max="9104" width="6.42578125" style="177" customWidth="1"/>
    <col min="9105" max="9105" width="14.28515625" style="177" customWidth="1"/>
    <col min="9106" max="9106" width="5.7109375" style="177" customWidth="1"/>
    <col min="9107" max="9107" width="13.85546875" style="177" customWidth="1"/>
    <col min="9108" max="9108" width="15" style="177" customWidth="1"/>
    <col min="9109" max="9109" width="16.42578125" style="177" customWidth="1"/>
    <col min="9110" max="9110" width="18" style="177" customWidth="1"/>
    <col min="9111" max="9111" width="7.140625" style="177" customWidth="1"/>
    <col min="9112" max="9112" width="16.28515625" style="177" customWidth="1"/>
    <col min="9113" max="9113" width="5.5703125" style="177" customWidth="1"/>
    <col min="9114" max="9114" width="15.42578125" style="177" customWidth="1"/>
    <col min="9115" max="9115" width="5.5703125" style="177" customWidth="1"/>
    <col min="9116" max="9116" width="18.42578125" style="177" customWidth="1"/>
    <col min="9117" max="9117" width="18" style="177" customWidth="1"/>
    <col min="9118" max="9118" width="19.5703125" style="177" customWidth="1"/>
    <col min="9119" max="9119" width="17.5703125" style="177" customWidth="1"/>
    <col min="9120" max="9348" width="9.140625" style="177"/>
    <col min="9349" max="9349" width="24" style="177" customWidth="1"/>
    <col min="9350" max="9350" width="32" style="177" customWidth="1"/>
    <col min="9351" max="9351" width="10.140625" style="177" customWidth="1"/>
    <col min="9352" max="9353" width="8.7109375" style="177" customWidth="1"/>
    <col min="9354" max="9354" width="9.140625" style="177"/>
    <col min="9355" max="9355" width="15" style="177" customWidth="1"/>
    <col min="9356" max="9356" width="7.42578125" style="177" customWidth="1"/>
    <col min="9357" max="9357" width="16.28515625" style="177" customWidth="1"/>
    <col min="9358" max="9358" width="7.7109375" style="177" customWidth="1"/>
    <col min="9359" max="9359" width="12.85546875" style="177" customWidth="1"/>
    <col min="9360" max="9360" width="6.42578125" style="177" customWidth="1"/>
    <col min="9361" max="9361" width="14.28515625" style="177" customWidth="1"/>
    <col min="9362" max="9362" width="5.7109375" style="177" customWidth="1"/>
    <col min="9363" max="9363" width="13.85546875" style="177" customWidth="1"/>
    <col min="9364" max="9364" width="15" style="177" customWidth="1"/>
    <col min="9365" max="9365" width="16.42578125" style="177" customWidth="1"/>
    <col min="9366" max="9366" width="18" style="177" customWidth="1"/>
    <col min="9367" max="9367" width="7.140625" style="177" customWidth="1"/>
    <col min="9368" max="9368" width="16.28515625" style="177" customWidth="1"/>
    <col min="9369" max="9369" width="5.5703125" style="177" customWidth="1"/>
    <col min="9370" max="9370" width="15.42578125" style="177" customWidth="1"/>
    <col min="9371" max="9371" width="5.5703125" style="177" customWidth="1"/>
    <col min="9372" max="9372" width="18.42578125" style="177" customWidth="1"/>
    <col min="9373" max="9373" width="18" style="177" customWidth="1"/>
    <col min="9374" max="9374" width="19.5703125" style="177" customWidth="1"/>
    <col min="9375" max="9375" width="17.5703125" style="177" customWidth="1"/>
    <col min="9376" max="9604" width="9.140625" style="177"/>
    <col min="9605" max="9605" width="24" style="177" customWidth="1"/>
    <col min="9606" max="9606" width="32" style="177" customWidth="1"/>
    <col min="9607" max="9607" width="10.140625" style="177" customWidth="1"/>
    <col min="9608" max="9609" width="8.7109375" style="177" customWidth="1"/>
    <col min="9610" max="9610" width="9.140625" style="177"/>
    <col min="9611" max="9611" width="15" style="177" customWidth="1"/>
    <col min="9612" max="9612" width="7.42578125" style="177" customWidth="1"/>
    <col min="9613" max="9613" width="16.28515625" style="177" customWidth="1"/>
    <col min="9614" max="9614" width="7.7109375" style="177" customWidth="1"/>
    <col min="9615" max="9615" width="12.85546875" style="177" customWidth="1"/>
    <col min="9616" max="9616" width="6.42578125" style="177" customWidth="1"/>
    <col min="9617" max="9617" width="14.28515625" style="177" customWidth="1"/>
    <col min="9618" max="9618" width="5.7109375" style="177" customWidth="1"/>
    <col min="9619" max="9619" width="13.85546875" style="177" customWidth="1"/>
    <col min="9620" max="9620" width="15" style="177" customWidth="1"/>
    <col min="9621" max="9621" width="16.42578125" style="177" customWidth="1"/>
    <col min="9622" max="9622" width="18" style="177" customWidth="1"/>
    <col min="9623" max="9623" width="7.140625" style="177" customWidth="1"/>
    <col min="9624" max="9624" width="16.28515625" style="177" customWidth="1"/>
    <col min="9625" max="9625" width="5.5703125" style="177" customWidth="1"/>
    <col min="9626" max="9626" width="15.42578125" style="177" customWidth="1"/>
    <col min="9627" max="9627" width="5.5703125" style="177" customWidth="1"/>
    <col min="9628" max="9628" width="18.42578125" style="177" customWidth="1"/>
    <col min="9629" max="9629" width="18" style="177" customWidth="1"/>
    <col min="9630" max="9630" width="19.5703125" style="177" customWidth="1"/>
    <col min="9631" max="9631" width="17.5703125" style="177" customWidth="1"/>
    <col min="9632" max="9860" width="9.140625" style="177"/>
    <col min="9861" max="9861" width="24" style="177" customWidth="1"/>
    <col min="9862" max="9862" width="32" style="177" customWidth="1"/>
    <col min="9863" max="9863" width="10.140625" style="177" customWidth="1"/>
    <col min="9864" max="9865" width="8.7109375" style="177" customWidth="1"/>
    <col min="9866" max="9866" width="9.140625" style="177"/>
    <col min="9867" max="9867" width="15" style="177" customWidth="1"/>
    <col min="9868" max="9868" width="7.42578125" style="177" customWidth="1"/>
    <col min="9869" max="9869" width="16.28515625" style="177" customWidth="1"/>
    <col min="9870" max="9870" width="7.7109375" style="177" customWidth="1"/>
    <col min="9871" max="9871" width="12.85546875" style="177" customWidth="1"/>
    <col min="9872" max="9872" width="6.42578125" style="177" customWidth="1"/>
    <col min="9873" max="9873" width="14.28515625" style="177" customWidth="1"/>
    <col min="9874" max="9874" width="5.7109375" style="177" customWidth="1"/>
    <col min="9875" max="9875" width="13.85546875" style="177" customWidth="1"/>
    <col min="9876" max="9876" width="15" style="177" customWidth="1"/>
    <col min="9877" max="9877" width="16.42578125" style="177" customWidth="1"/>
    <col min="9878" max="9878" width="18" style="177" customWidth="1"/>
    <col min="9879" max="9879" width="7.140625" style="177" customWidth="1"/>
    <col min="9880" max="9880" width="16.28515625" style="177" customWidth="1"/>
    <col min="9881" max="9881" width="5.5703125" style="177" customWidth="1"/>
    <col min="9882" max="9882" width="15.42578125" style="177" customWidth="1"/>
    <col min="9883" max="9883" width="5.5703125" style="177" customWidth="1"/>
    <col min="9884" max="9884" width="18.42578125" style="177" customWidth="1"/>
    <col min="9885" max="9885" width="18" style="177" customWidth="1"/>
    <col min="9886" max="9886" width="19.5703125" style="177" customWidth="1"/>
    <col min="9887" max="9887" width="17.5703125" style="177" customWidth="1"/>
    <col min="9888" max="10116" width="9.140625" style="177"/>
    <col min="10117" max="10117" width="24" style="177" customWidth="1"/>
    <col min="10118" max="10118" width="32" style="177" customWidth="1"/>
    <col min="10119" max="10119" width="10.140625" style="177" customWidth="1"/>
    <col min="10120" max="10121" width="8.7109375" style="177" customWidth="1"/>
    <col min="10122" max="10122" width="9.140625" style="177"/>
    <col min="10123" max="10123" width="15" style="177" customWidth="1"/>
    <col min="10124" max="10124" width="7.42578125" style="177" customWidth="1"/>
    <col min="10125" max="10125" width="16.28515625" style="177" customWidth="1"/>
    <col min="10126" max="10126" width="7.7109375" style="177" customWidth="1"/>
    <col min="10127" max="10127" width="12.85546875" style="177" customWidth="1"/>
    <col min="10128" max="10128" width="6.42578125" style="177" customWidth="1"/>
    <col min="10129" max="10129" width="14.28515625" style="177" customWidth="1"/>
    <col min="10130" max="10130" width="5.7109375" style="177" customWidth="1"/>
    <col min="10131" max="10131" width="13.85546875" style="177" customWidth="1"/>
    <col min="10132" max="10132" width="15" style="177" customWidth="1"/>
    <col min="10133" max="10133" width="16.42578125" style="177" customWidth="1"/>
    <col min="10134" max="10134" width="18" style="177" customWidth="1"/>
    <col min="10135" max="10135" width="7.140625" style="177" customWidth="1"/>
    <col min="10136" max="10136" width="16.28515625" style="177" customWidth="1"/>
    <col min="10137" max="10137" width="5.5703125" style="177" customWidth="1"/>
    <col min="10138" max="10138" width="15.42578125" style="177" customWidth="1"/>
    <col min="10139" max="10139" width="5.5703125" style="177" customWidth="1"/>
    <col min="10140" max="10140" width="18.42578125" style="177" customWidth="1"/>
    <col min="10141" max="10141" width="18" style="177" customWidth="1"/>
    <col min="10142" max="10142" width="19.5703125" style="177" customWidth="1"/>
    <col min="10143" max="10143" width="17.5703125" style="177" customWidth="1"/>
    <col min="10144" max="10372" width="9.140625" style="177"/>
    <col min="10373" max="10373" width="24" style="177" customWidth="1"/>
    <col min="10374" max="10374" width="32" style="177" customWidth="1"/>
    <col min="10375" max="10375" width="10.140625" style="177" customWidth="1"/>
    <col min="10376" max="10377" width="8.7109375" style="177" customWidth="1"/>
    <col min="10378" max="10378" width="9.140625" style="177"/>
    <col min="10379" max="10379" width="15" style="177" customWidth="1"/>
    <col min="10380" max="10380" width="7.42578125" style="177" customWidth="1"/>
    <col min="10381" max="10381" width="16.28515625" style="177" customWidth="1"/>
    <col min="10382" max="10382" width="7.7109375" style="177" customWidth="1"/>
    <col min="10383" max="10383" width="12.85546875" style="177" customWidth="1"/>
    <col min="10384" max="10384" width="6.42578125" style="177" customWidth="1"/>
    <col min="10385" max="10385" width="14.28515625" style="177" customWidth="1"/>
    <col min="10386" max="10386" width="5.7109375" style="177" customWidth="1"/>
    <col min="10387" max="10387" width="13.85546875" style="177" customWidth="1"/>
    <col min="10388" max="10388" width="15" style="177" customWidth="1"/>
    <col min="10389" max="10389" width="16.42578125" style="177" customWidth="1"/>
    <col min="10390" max="10390" width="18" style="177" customWidth="1"/>
    <col min="10391" max="10391" width="7.140625" style="177" customWidth="1"/>
    <col min="10392" max="10392" width="16.28515625" style="177" customWidth="1"/>
    <col min="10393" max="10393" width="5.5703125" style="177" customWidth="1"/>
    <col min="10394" max="10394" width="15.42578125" style="177" customWidth="1"/>
    <col min="10395" max="10395" width="5.5703125" style="177" customWidth="1"/>
    <col min="10396" max="10396" width="18.42578125" style="177" customWidth="1"/>
    <col min="10397" max="10397" width="18" style="177" customWidth="1"/>
    <col min="10398" max="10398" width="19.5703125" style="177" customWidth="1"/>
    <col min="10399" max="10399" width="17.5703125" style="177" customWidth="1"/>
    <col min="10400" max="10628" width="9.140625" style="177"/>
    <col min="10629" max="10629" width="24" style="177" customWidth="1"/>
    <col min="10630" max="10630" width="32" style="177" customWidth="1"/>
    <col min="10631" max="10631" width="10.140625" style="177" customWidth="1"/>
    <col min="10632" max="10633" width="8.7109375" style="177" customWidth="1"/>
    <col min="10634" max="10634" width="9.140625" style="177"/>
    <col min="10635" max="10635" width="15" style="177" customWidth="1"/>
    <col min="10636" max="10636" width="7.42578125" style="177" customWidth="1"/>
    <col min="10637" max="10637" width="16.28515625" style="177" customWidth="1"/>
    <col min="10638" max="10638" width="7.7109375" style="177" customWidth="1"/>
    <col min="10639" max="10639" width="12.85546875" style="177" customWidth="1"/>
    <col min="10640" max="10640" width="6.42578125" style="177" customWidth="1"/>
    <col min="10641" max="10641" width="14.28515625" style="177" customWidth="1"/>
    <col min="10642" max="10642" width="5.7109375" style="177" customWidth="1"/>
    <col min="10643" max="10643" width="13.85546875" style="177" customWidth="1"/>
    <col min="10644" max="10644" width="15" style="177" customWidth="1"/>
    <col min="10645" max="10645" width="16.42578125" style="177" customWidth="1"/>
    <col min="10646" max="10646" width="18" style="177" customWidth="1"/>
    <col min="10647" max="10647" width="7.140625" style="177" customWidth="1"/>
    <col min="10648" max="10648" width="16.28515625" style="177" customWidth="1"/>
    <col min="10649" max="10649" width="5.5703125" style="177" customWidth="1"/>
    <col min="10650" max="10650" width="15.42578125" style="177" customWidth="1"/>
    <col min="10651" max="10651" width="5.5703125" style="177" customWidth="1"/>
    <col min="10652" max="10652" width="18.42578125" style="177" customWidth="1"/>
    <col min="10653" max="10653" width="18" style="177" customWidth="1"/>
    <col min="10654" max="10654" width="19.5703125" style="177" customWidth="1"/>
    <col min="10655" max="10655" width="17.5703125" style="177" customWidth="1"/>
    <col min="10656" max="10884" width="9.140625" style="177"/>
    <col min="10885" max="10885" width="24" style="177" customWidth="1"/>
    <col min="10886" max="10886" width="32" style="177" customWidth="1"/>
    <col min="10887" max="10887" width="10.140625" style="177" customWidth="1"/>
    <col min="10888" max="10889" width="8.7109375" style="177" customWidth="1"/>
    <col min="10890" max="10890" width="9.140625" style="177"/>
    <col min="10891" max="10891" width="15" style="177" customWidth="1"/>
    <col min="10892" max="10892" width="7.42578125" style="177" customWidth="1"/>
    <col min="10893" max="10893" width="16.28515625" style="177" customWidth="1"/>
    <col min="10894" max="10894" width="7.7109375" style="177" customWidth="1"/>
    <col min="10895" max="10895" width="12.85546875" style="177" customWidth="1"/>
    <col min="10896" max="10896" width="6.42578125" style="177" customWidth="1"/>
    <col min="10897" max="10897" width="14.28515625" style="177" customWidth="1"/>
    <col min="10898" max="10898" width="5.7109375" style="177" customWidth="1"/>
    <col min="10899" max="10899" width="13.85546875" style="177" customWidth="1"/>
    <col min="10900" max="10900" width="15" style="177" customWidth="1"/>
    <col min="10901" max="10901" width="16.42578125" style="177" customWidth="1"/>
    <col min="10902" max="10902" width="18" style="177" customWidth="1"/>
    <col min="10903" max="10903" width="7.140625" style="177" customWidth="1"/>
    <col min="10904" max="10904" width="16.28515625" style="177" customWidth="1"/>
    <col min="10905" max="10905" width="5.5703125" style="177" customWidth="1"/>
    <col min="10906" max="10906" width="15.42578125" style="177" customWidth="1"/>
    <col min="10907" max="10907" width="5.5703125" style="177" customWidth="1"/>
    <col min="10908" max="10908" width="18.42578125" style="177" customWidth="1"/>
    <col min="10909" max="10909" width="18" style="177" customWidth="1"/>
    <col min="10910" max="10910" width="19.5703125" style="177" customWidth="1"/>
    <col min="10911" max="10911" width="17.5703125" style="177" customWidth="1"/>
    <col min="10912" max="11140" width="9.140625" style="177"/>
    <col min="11141" max="11141" width="24" style="177" customWidth="1"/>
    <col min="11142" max="11142" width="32" style="177" customWidth="1"/>
    <col min="11143" max="11143" width="10.140625" style="177" customWidth="1"/>
    <col min="11144" max="11145" width="8.7109375" style="177" customWidth="1"/>
    <col min="11146" max="11146" width="9.140625" style="177"/>
    <col min="11147" max="11147" width="15" style="177" customWidth="1"/>
    <col min="11148" max="11148" width="7.42578125" style="177" customWidth="1"/>
    <col min="11149" max="11149" width="16.28515625" style="177" customWidth="1"/>
    <col min="11150" max="11150" width="7.7109375" style="177" customWidth="1"/>
    <col min="11151" max="11151" width="12.85546875" style="177" customWidth="1"/>
    <col min="11152" max="11152" width="6.42578125" style="177" customWidth="1"/>
    <col min="11153" max="11153" width="14.28515625" style="177" customWidth="1"/>
    <col min="11154" max="11154" width="5.7109375" style="177" customWidth="1"/>
    <col min="11155" max="11155" width="13.85546875" style="177" customWidth="1"/>
    <col min="11156" max="11156" width="15" style="177" customWidth="1"/>
    <col min="11157" max="11157" width="16.42578125" style="177" customWidth="1"/>
    <col min="11158" max="11158" width="18" style="177" customWidth="1"/>
    <col min="11159" max="11159" width="7.140625" style="177" customWidth="1"/>
    <col min="11160" max="11160" width="16.28515625" style="177" customWidth="1"/>
    <col min="11161" max="11161" width="5.5703125" style="177" customWidth="1"/>
    <col min="11162" max="11162" width="15.42578125" style="177" customWidth="1"/>
    <col min="11163" max="11163" width="5.5703125" style="177" customWidth="1"/>
    <col min="11164" max="11164" width="18.42578125" style="177" customWidth="1"/>
    <col min="11165" max="11165" width="18" style="177" customWidth="1"/>
    <col min="11166" max="11166" width="19.5703125" style="177" customWidth="1"/>
    <col min="11167" max="11167" width="17.5703125" style="177" customWidth="1"/>
    <col min="11168" max="11396" width="9.140625" style="177"/>
    <col min="11397" max="11397" width="24" style="177" customWidth="1"/>
    <col min="11398" max="11398" width="32" style="177" customWidth="1"/>
    <col min="11399" max="11399" width="10.140625" style="177" customWidth="1"/>
    <col min="11400" max="11401" width="8.7109375" style="177" customWidth="1"/>
    <col min="11402" max="11402" width="9.140625" style="177"/>
    <col min="11403" max="11403" width="15" style="177" customWidth="1"/>
    <col min="11404" max="11404" width="7.42578125" style="177" customWidth="1"/>
    <col min="11405" max="11405" width="16.28515625" style="177" customWidth="1"/>
    <col min="11406" max="11406" width="7.7109375" style="177" customWidth="1"/>
    <col min="11407" max="11407" width="12.85546875" style="177" customWidth="1"/>
    <col min="11408" max="11408" width="6.42578125" style="177" customWidth="1"/>
    <col min="11409" max="11409" width="14.28515625" style="177" customWidth="1"/>
    <col min="11410" max="11410" width="5.7109375" style="177" customWidth="1"/>
    <col min="11411" max="11411" width="13.85546875" style="177" customWidth="1"/>
    <col min="11412" max="11412" width="15" style="177" customWidth="1"/>
    <col min="11413" max="11413" width="16.42578125" style="177" customWidth="1"/>
    <col min="11414" max="11414" width="18" style="177" customWidth="1"/>
    <col min="11415" max="11415" width="7.140625" style="177" customWidth="1"/>
    <col min="11416" max="11416" width="16.28515625" style="177" customWidth="1"/>
    <col min="11417" max="11417" width="5.5703125" style="177" customWidth="1"/>
    <col min="11418" max="11418" width="15.42578125" style="177" customWidth="1"/>
    <col min="11419" max="11419" width="5.5703125" style="177" customWidth="1"/>
    <col min="11420" max="11420" width="18.42578125" style="177" customWidth="1"/>
    <col min="11421" max="11421" width="18" style="177" customWidth="1"/>
    <col min="11422" max="11422" width="19.5703125" style="177" customWidth="1"/>
    <col min="11423" max="11423" width="17.5703125" style="177" customWidth="1"/>
    <col min="11424" max="11652" width="9.140625" style="177"/>
    <col min="11653" max="11653" width="24" style="177" customWidth="1"/>
    <col min="11654" max="11654" width="32" style="177" customWidth="1"/>
    <col min="11655" max="11655" width="10.140625" style="177" customWidth="1"/>
    <col min="11656" max="11657" width="8.7109375" style="177" customWidth="1"/>
    <col min="11658" max="11658" width="9.140625" style="177"/>
    <col min="11659" max="11659" width="15" style="177" customWidth="1"/>
    <col min="11660" max="11660" width="7.42578125" style="177" customWidth="1"/>
    <col min="11661" max="11661" width="16.28515625" style="177" customWidth="1"/>
    <col min="11662" max="11662" width="7.7109375" style="177" customWidth="1"/>
    <col min="11663" max="11663" width="12.85546875" style="177" customWidth="1"/>
    <col min="11664" max="11664" width="6.42578125" style="177" customWidth="1"/>
    <col min="11665" max="11665" width="14.28515625" style="177" customWidth="1"/>
    <col min="11666" max="11666" width="5.7109375" style="177" customWidth="1"/>
    <col min="11667" max="11667" width="13.85546875" style="177" customWidth="1"/>
    <col min="11668" max="11668" width="15" style="177" customWidth="1"/>
    <col min="11669" max="11669" width="16.42578125" style="177" customWidth="1"/>
    <col min="11670" max="11670" width="18" style="177" customWidth="1"/>
    <col min="11671" max="11671" width="7.140625" style="177" customWidth="1"/>
    <col min="11672" max="11672" width="16.28515625" style="177" customWidth="1"/>
    <col min="11673" max="11673" width="5.5703125" style="177" customWidth="1"/>
    <col min="11674" max="11674" width="15.42578125" style="177" customWidth="1"/>
    <col min="11675" max="11675" width="5.5703125" style="177" customWidth="1"/>
    <col min="11676" max="11676" width="18.42578125" style="177" customWidth="1"/>
    <col min="11677" max="11677" width="18" style="177" customWidth="1"/>
    <col min="11678" max="11678" width="19.5703125" style="177" customWidth="1"/>
    <col min="11679" max="11679" width="17.5703125" style="177" customWidth="1"/>
    <col min="11680" max="11908" width="9.140625" style="177"/>
    <col min="11909" max="11909" width="24" style="177" customWidth="1"/>
    <col min="11910" max="11910" width="32" style="177" customWidth="1"/>
    <col min="11911" max="11911" width="10.140625" style="177" customWidth="1"/>
    <col min="11912" max="11913" width="8.7109375" style="177" customWidth="1"/>
    <col min="11914" max="11914" width="9.140625" style="177"/>
    <col min="11915" max="11915" width="15" style="177" customWidth="1"/>
    <col min="11916" max="11916" width="7.42578125" style="177" customWidth="1"/>
    <col min="11917" max="11917" width="16.28515625" style="177" customWidth="1"/>
    <col min="11918" max="11918" width="7.7109375" style="177" customWidth="1"/>
    <col min="11919" max="11919" width="12.85546875" style="177" customWidth="1"/>
    <col min="11920" max="11920" width="6.42578125" style="177" customWidth="1"/>
    <col min="11921" max="11921" width="14.28515625" style="177" customWidth="1"/>
    <col min="11922" max="11922" width="5.7109375" style="177" customWidth="1"/>
    <col min="11923" max="11923" width="13.85546875" style="177" customWidth="1"/>
    <col min="11924" max="11924" width="15" style="177" customWidth="1"/>
    <col min="11925" max="11925" width="16.42578125" style="177" customWidth="1"/>
    <col min="11926" max="11926" width="18" style="177" customWidth="1"/>
    <col min="11927" max="11927" width="7.140625" style="177" customWidth="1"/>
    <col min="11928" max="11928" width="16.28515625" style="177" customWidth="1"/>
    <col min="11929" max="11929" width="5.5703125" style="177" customWidth="1"/>
    <col min="11930" max="11930" width="15.42578125" style="177" customWidth="1"/>
    <col min="11931" max="11931" width="5.5703125" style="177" customWidth="1"/>
    <col min="11932" max="11932" width="18.42578125" style="177" customWidth="1"/>
    <col min="11933" max="11933" width="18" style="177" customWidth="1"/>
    <col min="11934" max="11934" width="19.5703125" style="177" customWidth="1"/>
    <col min="11935" max="11935" width="17.5703125" style="177" customWidth="1"/>
    <col min="11936" max="12164" width="9.140625" style="177"/>
    <col min="12165" max="12165" width="24" style="177" customWidth="1"/>
    <col min="12166" max="12166" width="32" style="177" customWidth="1"/>
    <col min="12167" max="12167" width="10.140625" style="177" customWidth="1"/>
    <col min="12168" max="12169" width="8.7109375" style="177" customWidth="1"/>
    <col min="12170" max="12170" width="9.140625" style="177"/>
    <col min="12171" max="12171" width="15" style="177" customWidth="1"/>
    <col min="12172" max="12172" width="7.42578125" style="177" customWidth="1"/>
    <col min="12173" max="12173" width="16.28515625" style="177" customWidth="1"/>
    <col min="12174" max="12174" width="7.7109375" style="177" customWidth="1"/>
    <col min="12175" max="12175" width="12.85546875" style="177" customWidth="1"/>
    <col min="12176" max="12176" width="6.42578125" style="177" customWidth="1"/>
    <col min="12177" max="12177" width="14.28515625" style="177" customWidth="1"/>
    <col min="12178" max="12178" width="5.7109375" style="177" customWidth="1"/>
    <col min="12179" max="12179" width="13.85546875" style="177" customWidth="1"/>
    <col min="12180" max="12180" width="15" style="177" customWidth="1"/>
    <col min="12181" max="12181" width="16.42578125" style="177" customWidth="1"/>
    <col min="12182" max="12182" width="18" style="177" customWidth="1"/>
    <col min="12183" max="12183" width="7.140625" style="177" customWidth="1"/>
    <col min="12184" max="12184" width="16.28515625" style="177" customWidth="1"/>
    <col min="12185" max="12185" width="5.5703125" style="177" customWidth="1"/>
    <col min="12186" max="12186" width="15.42578125" style="177" customWidth="1"/>
    <col min="12187" max="12187" width="5.5703125" style="177" customWidth="1"/>
    <col min="12188" max="12188" width="18.42578125" style="177" customWidth="1"/>
    <col min="12189" max="12189" width="18" style="177" customWidth="1"/>
    <col min="12190" max="12190" width="19.5703125" style="177" customWidth="1"/>
    <col min="12191" max="12191" width="17.5703125" style="177" customWidth="1"/>
    <col min="12192" max="12420" width="9.140625" style="177"/>
    <col min="12421" max="12421" width="24" style="177" customWidth="1"/>
    <col min="12422" max="12422" width="32" style="177" customWidth="1"/>
    <col min="12423" max="12423" width="10.140625" style="177" customWidth="1"/>
    <col min="12424" max="12425" width="8.7109375" style="177" customWidth="1"/>
    <col min="12426" max="12426" width="9.140625" style="177"/>
    <col min="12427" max="12427" width="15" style="177" customWidth="1"/>
    <col min="12428" max="12428" width="7.42578125" style="177" customWidth="1"/>
    <col min="12429" max="12429" width="16.28515625" style="177" customWidth="1"/>
    <col min="12430" max="12430" width="7.7109375" style="177" customWidth="1"/>
    <col min="12431" max="12431" width="12.85546875" style="177" customWidth="1"/>
    <col min="12432" max="12432" width="6.42578125" style="177" customWidth="1"/>
    <col min="12433" max="12433" width="14.28515625" style="177" customWidth="1"/>
    <col min="12434" max="12434" width="5.7109375" style="177" customWidth="1"/>
    <col min="12435" max="12435" width="13.85546875" style="177" customWidth="1"/>
    <col min="12436" max="12436" width="15" style="177" customWidth="1"/>
    <col min="12437" max="12437" width="16.42578125" style="177" customWidth="1"/>
    <col min="12438" max="12438" width="18" style="177" customWidth="1"/>
    <col min="12439" max="12439" width="7.140625" style="177" customWidth="1"/>
    <col min="12440" max="12440" width="16.28515625" style="177" customWidth="1"/>
    <col min="12441" max="12441" width="5.5703125" style="177" customWidth="1"/>
    <col min="12442" max="12442" width="15.42578125" style="177" customWidth="1"/>
    <col min="12443" max="12443" width="5.5703125" style="177" customWidth="1"/>
    <col min="12444" max="12444" width="18.42578125" style="177" customWidth="1"/>
    <col min="12445" max="12445" width="18" style="177" customWidth="1"/>
    <col min="12446" max="12446" width="19.5703125" style="177" customWidth="1"/>
    <col min="12447" max="12447" width="17.5703125" style="177" customWidth="1"/>
    <col min="12448" max="12676" width="9.140625" style="177"/>
    <col min="12677" max="12677" width="24" style="177" customWidth="1"/>
    <col min="12678" max="12678" width="32" style="177" customWidth="1"/>
    <col min="12679" max="12679" width="10.140625" style="177" customWidth="1"/>
    <col min="12680" max="12681" width="8.7109375" style="177" customWidth="1"/>
    <col min="12682" max="12682" width="9.140625" style="177"/>
    <col min="12683" max="12683" width="15" style="177" customWidth="1"/>
    <col min="12684" max="12684" width="7.42578125" style="177" customWidth="1"/>
    <col min="12685" max="12685" width="16.28515625" style="177" customWidth="1"/>
    <col min="12686" max="12686" width="7.7109375" style="177" customWidth="1"/>
    <col min="12687" max="12687" width="12.85546875" style="177" customWidth="1"/>
    <col min="12688" max="12688" width="6.42578125" style="177" customWidth="1"/>
    <col min="12689" max="12689" width="14.28515625" style="177" customWidth="1"/>
    <col min="12690" max="12690" width="5.7109375" style="177" customWidth="1"/>
    <col min="12691" max="12691" width="13.85546875" style="177" customWidth="1"/>
    <col min="12692" max="12692" width="15" style="177" customWidth="1"/>
    <col min="12693" max="12693" width="16.42578125" style="177" customWidth="1"/>
    <col min="12694" max="12694" width="18" style="177" customWidth="1"/>
    <col min="12695" max="12695" width="7.140625" style="177" customWidth="1"/>
    <col min="12696" max="12696" width="16.28515625" style="177" customWidth="1"/>
    <col min="12697" max="12697" width="5.5703125" style="177" customWidth="1"/>
    <col min="12698" max="12698" width="15.42578125" style="177" customWidth="1"/>
    <col min="12699" max="12699" width="5.5703125" style="177" customWidth="1"/>
    <col min="12700" max="12700" width="18.42578125" style="177" customWidth="1"/>
    <col min="12701" max="12701" width="18" style="177" customWidth="1"/>
    <col min="12702" max="12702" width="19.5703125" style="177" customWidth="1"/>
    <col min="12703" max="12703" width="17.5703125" style="177" customWidth="1"/>
    <col min="12704" max="12932" width="9.140625" style="177"/>
    <col min="12933" max="12933" width="24" style="177" customWidth="1"/>
    <col min="12934" max="12934" width="32" style="177" customWidth="1"/>
    <col min="12935" max="12935" width="10.140625" style="177" customWidth="1"/>
    <col min="12936" max="12937" width="8.7109375" style="177" customWidth="1"/>
    <col min="12938" max="12938" width="9.140625" style="177"/>
    <col min="12939" max="12939" width="15" style="177" customWidth="1"/>
    <col min="12940" max="12940" width="7.42578125" style="177" customWidth="1"/>
    <col min="12941" max="12941" width="16.28515625" style="177" customWidth="1"/>
    <col min="12942" max="12942" width="7.7109375" style="177" customWidth="1"/>
    <col min="12943" max="12943" width="12.85546875" style="177" customWidth="1"/>
    <col min="12944" max="12944" width="6.42578125" style="177" customWidth="1"/>
    <col min="12945" max="12945" width="14.28515625" style="177" customWidth="1"/>
    <col min="12946" max="12946" width="5.7109375" style="177" customWidth="1"/>
    <col min="12947" max="12947" width="13.85546875" style="177" customWidth="1"/>
    <col min="12948" max="12948" width="15" style="177" customWidth="1"/>
    <col min="12949" max="12949" width="16.42578125" style="177" customWidth="1"/>
    <col min="12950" max="12950" width="18" style="177" customWidth="1"/>
    <col min="12951" max="12951" width="7.140625" style="177" customWidth="1"/>
    <col min="12952" max="12952" width="16.28515625" style="177" customWidth="1"/>
    <col min="12953" max="12953" width="5.5703125" style="177" customWidth="1"/>
    <col min="12954" max="12954" width="15.42578125" style="177" customWidth="1"/>
    <col min="12955" max="12955" width="5.5703125" style="177" customWidth="1"/>
    <col min="12956" max="12956" width="18.42578125" style="177" customWidth="1"/>
    <col min="12957" max="12957" width="18" style="177" customWidth="1"/>
    <col min="12958" max="12958" width="19.5703125" style="177" customWidth="1"/>
    <col min="12959" max="12959" width="17.5703125" style="177" customWidth="1"/>
    <col min="12960" max="13188" width="9.140625" style="177"/>
    <col min="13189" max="13189" width="24" style="177" customWidth="1"/>
    <col min="13190" max="13190" width="32" style="177" customWidth="1"/>
    <col min="13191" max="13191" width="10.140625" style="177" customWidth="1"/>
    <col min="13192" max="13193" width="8.7109375" style="177" customWidth="1"/>
    <col min="13194" max="13194" width="9.140625" style="177"/>
    <col min="13195" max="13195" width="15" style="177" customWidth="1"/>
    <col min="13196" max="13196" width="7.42578125" style="177" customWidth="1"/>
    <col min="13197" max="13197" width="16.28515625" style="177" customWidth="1"/>
    <col min="13198" max="13198" width="7.7109375" style="177" customWidth="1"/>
    <col min="13199" max="13199" width="12.85546875" style="177" customWidth="1"/>
    <col min="13200" max="13200" width="6.42578125" style="177" customWidth="1"/>
    <col min="13201" max="13201" width="14.28515625" style="177" customWidth="1"/>
    <col min="13202" max="13202" width="5.7109375" style="177" customWidth="1"/>
    <col min="13203" max="13203" width="13.85546875" style="177" customWidth="1"/>
    <col min="13204" max="13204" width="15" style="177" customWidth="1"/>
    <col min="13205" max="13205" width="16.42578125" style="177" customWidth="1"/>
    <col min="13206" max="13206" width="18" style="177" customWidth="1"/>
    <col min="13207" max="13207" width="7.140625" style="177" customWidth="1"/>
    <col min="13208" max="13208" width="16.28515625" style="177" customWidth="1"/>
    <col min="13209" max="13209" width="5.5703125" style="177" customWidth="1"/>
    <col min="13210" max="13210" width="15.42578125" style="177" customWidth="1"/>
    <col min="13211" max="13211" width="5.5703125" style="177" customWidth="1"/>
    <col min="13212" max="13212" width="18.42578125" style="177" customWidth="1"/>
    <col min="13213" max="13213" width="18" style="177" customWidth="1"/>
    <col min="13214" max="13214" width="19.5703125" style="177" customWidth="1"/>
    <col min="13215" max="13215" width="17.5703125" style="177" customWidth="1"/>
    <col min="13216" max="13444" width="9.140625" style="177"/>
    <col min="13445" max="13445" width="24" style="177" customWidth="1"/>
    <col min="13446" max="13446" width="32" style="177" customWidth="1"/>
    <col min="13447" max="13447" width="10.140625" style="177" customWidth="1"/>
    <col min="13448" max="13449" width="8.7109375" style="177" customWidth="1"/>
    <col min="13450" max="13450" width="9.140625" style="177"/>
    <col min="13451" max="13451" width="15" style="177" customWidth="1"/>
    <col min="13452" max="13452" width="7.42578125" style="177" customWidth="1"/>
    <col min="13453" max="13453" width="16.28515625" style="177" customWidth="1"/>
    <col min="13454" max="13454" width="7.7109375" style="177" customWidth="1"/>
    <col min="13455" max="13455" width="12.85546875" style="177" customWidth="1"/>
    <col min="13456" max="13456" width="6.42578125" style="177" customWidth="1"/>
    <col min="13457" max="13457" width="14.28515625" style="177" customWidth="1"/>
    <col min="13458" max="13458" width="5.7109375" style="177" customWidth="1"/>
    <col min="13459" max="13459" width="13.85546875" style="177" customWidth="1"/>
    <col min="13460" max="13460" width="15" style="177" customWidth="1"/>
    <col min="13461" max="13461" width="16.42578125" style="177" customWidth="1"/>
    <col min="13462" max="13462" width="18" style="177" customWidth="1"/>
    <col min="13463" max="13463" width="7.140625" style="177" customWidth="1"/>
    <col min="13464" max="13464" width="16.28515625" style="177" customWidth="1"/>
    <col min="13465" max="13465" width="5.5703125" style="177" customWidth="1"/>
    <col min="13466" max="13466" width="15.42578125" style="177" customWidth="1"/>
    <col min="13467" max="13467" width="5.5703125" style="177" customWidth="1"/>
    <col min="13468" max="13468" width="18.42578125" style="177" customWidth="1"/>
    <col min="13469" max="13469" width="18" style="177" customWidth="1"/>
    <col min="13470" max="13470" width="19.5703125" style="177" customWidth="1"/>
    <col min="13471" max="13471" width="17.5703125" style="177" customWidth="1"/>
    <col min="13472" max="13700" width="9.140625" style="177"/>
    <col min="13701" max="13701" width="24" style="177" customWidth="1"/>
    <col min="13702" max="13702" width="32" style="177" customWidth="1"/>
    <col min="13703" max="13703" width="10.140625" style="177" customWidth="1"/>
    <col min="13704" max="13705" width="8.7109375" style="177" customWidth="1"/>
    <col min="13706" max="13706" width="9.140625" style="177"/>
    <col min="13707" max="13707" width="15" style="177" customWidth="1"/>
    <col min="13708" max="13708" width="7.42578125" style="177" customWidth="1"/>
    <col min="13709" max="13709" width="16.28515625" style="177" customWidth="1"/>
    <col min="13710" max="13710" width="7.7109375" style="177" customWidth="1"/>
    <col min="13711" max="13711" width="12.85546875" style="177" customWidth="1"/>
    <col min="13712" max="13712" width="6.42578125" style="177" customWidth="1"/>
    <col min="13713" max="13713" width="14.28515625" style="177" customWidth="1"/>
    <col min="13714" max="13714" width="5.7109375" style="177" customWidth="1"/>
    <col min="13715" max="13715" width="13.85546875" style="177" customWidth="1"/>
    <col min="13716" max="13716" width="15" style="177" customWidth="1"/>
    <col min="13717" max="13717" width="16.42578125" style="177" customWidth="1"/>
    <col min="13718" max="13718" width="18" style="177" customWidth="1"/>
    <col min="13719" max="13719" width="7.140625" style="177" customWidth="1"/>
    <col min="13720" max="13720" width="16.28515625" style="177" customWidth="1"/>
    <col min="13721" max="13721" width="5.5703125" style="177" customWidth="1"/>
    <col min="13722" max="13722" width="15.42578125" style="177" customWidth="1"/>
    <col min="13723" max="13723" width="5.5703125" style="177" customWidth="1"/>
    <col min="13724" max="13724" width="18.42578125" style="177" customWidth="1"/>
    <col min="13725" max="13725" width="18" style="177" customWidth="1"/>
    <col min="13726" max="13726" width="19.5703125" style="177" customWidth="1"/>
    <col min="13727" max="13727" width="17.5703125" style="177" customWidth="1"/>
    <col min="13728" max="13956" width="9.140625" style="177"/>
    <col min="13957" max="13957" width="24" style="177" customWidth="1"/>
    <col min="13958" max="13958" width="32" style="177" customWidth="1"/>
    <col min="13959" max="13959" width="10.140625" style="177" customWidth="1"/>
    <col min="13960" max="13961" width="8.7109375" style="177" customWidth="1"/>
    <col min="13962" max="13962" width="9.140625" style="177"/>
    <col min="13963" max="13963" width="15" style="177" customWidth="1"/>
    <col min="13964" max="13964" width="7.42578125" style="177" customWidth="1"/>
    <col min="13965" max="13965" width="16.28515625" style="177" customWidth="1"/>
    <col min="13966" max="13966" width="7.7109375" style="177" customWidth="1"/>
    <col min="13967" max="13967" width="12.85546875" style="177" customWidth="1"/>
    <col min="13968" max="13968" width="6.42578125" style="177" customWidth="1"/>
    <col min="13969" max="13969" width="14.28515625" style="177" customWidth="1"/>
    <col min="13970" max="13970" width="5.7109375" style="177" customWidth="1"/>
    <col min="13971" max="13971" width="13.85546875" style="177" customWidth="1"/>
    <col min="13972" max="13972" width="15" style="177" customWidth="1"/>
    <col min="13973" max="13973" width="16.42578125" style="177" customWidth="1"/>
    <col min="13974" max="13974" width="18" style="177" customWidth="1"/>
    <col min="13975" max="13975" width="7.140625" style="177" customWidth="1"/>
    <col min="13976" max="13976" width="16.28515625" style="177" customWidth="1"/>
    <col min="13977" max="13977" width="5.5703125" style="177" customWidth="1"/>
    <col min="13978" max="13978" width="15.42578125" style="177" customWidth="1"/>
    <col min="13979" max="13979" width="5.5703125" style="177" customWidth="1"/>
    <col min="13980" max="13980" width="18.42578125" style="177" customWidth="1"/>
    <col min="13981" max="13981" width="18" style="177" customWidth="1"/>
    <col min="13982" max="13982" width="19.5703125" style="177" customWidth="1"/>
    <col min="13983" max="13983" width="17.5703125" style="177" customWidth="1"/>
    <col min="13984" max="14212" width="9.140625" style="177"/>
    <col min="14213" max="14213" width="24" style="177" customWidth="1"/>
    <col min="14214" max="14214" width="32" style="177" customWidth="1"/>
    <col min="14215" max="14215" width="10.140625" style="177" customWidth="1"/>
    <col min="14216" max="14217" width="8.7109375" style="177" customWidth="1"/>
    <col min="14218" max="14218" width="9.140625" style="177"/>
    <col min="14219" max="14219" width="15" style="177" customWidth="1"/>
    <col min="14220" max="14220" width="7.42578125" style="177" customWidth="1"/>
    <col min="14221" max="14221" width="16.28515625" style="177" customWidth="1"/>
    <col min="14222" max="14222" width="7.7109375" style="177" customWidth="1"/>
    <col min="14223" max="14223" width="12.85546875" style="177" customWidth="1"/>
    <col min="14224" max="14224" width="6.42578125" style="177" customWidth="1"/>
    <col min="14225" max="14225" width="14.28515625" style="177" customWidth="1"/>
    <col min="14226" max="14226" width="5.7109375" style="177" customWidth="1"/>
    <col min="14227" max="14227" width="13.85546875" style="177" customWidth="1"/>
    <col min="14228" max="14228" width="15" style="177" customWidth="1"/>
    <col min="14229" max="14229" width="16.42578125" style="177" customWidth="1"/>
    <col min="14230" max="14230" width="18" style="177" customWidth="1"/>
    <col min="14231" max="14231" width="7.140625" style="177" customWidth="1"/>
    <col min="14232" max="14232" width="16.28515625" style="177" customWidth="1"/>
    <col min="14233" max="14233" width="5.5703125" style="177" customWidth="1"/>
    <col min="14234" max="14234" width="15.42578125" style="177" customWidth="1"/>
    <col min="14235" max="14235" width="5.5703125" style="177" customWidth="1"/>
    <col min="14236" max="14236" width="18.42578125" style="177" customWidth="1"/>
    <col min="14237" max="14237" width="18" style="177" customWidth="1"/>
    <col min="14238" max="14238" width="19.5703125" style="177" customWidth="1"/>
    <col min="14239" max="14239" width="17.5703125" style="177" customWidth="1"/>
    <col min="14240" max="14468" width="9.140625" style="177"/>
    <col min="14469" max="14469" width="24" style="177" customWidth="1"/>
    <col min="14470" max="14470" width="32" style="177" customWidth="1"/>
    <col min="14471" max="14471" width="10.140625" style="177" customWidth="1"/>
    <col min="14472" max="14473" width="8.7109375" style="177" customWidth="1"/>
    <col min="14474" max="14474" width="9.140625" style="177"/>
    <col min="14475" max="14475" width="15" style="177" customWidth="1"/>
    <col min="14476" max="14476" width="7.42578125" style="177" customWidth="1"/>
    <col min="14477" max="14477" width="16.28515625" style="177" customWidth="1"/>
    <col min="14478" max="14478" width="7.7109375" style="177" customWidth="1"/>
    <col min="14479" max="14479" width="12.85546875" style="177" customWidth="1"/>
    <col min="14480" max="14480" width="6.42578125" style="177" customWidth="1"/>
    <col min="14481" max="14481" width="14.28515625" style="177" customWidth="1"/>
    <col min="14482" max="14482" width="5.7109375" style="177" customWidth="1"/>
    <col min="14483" max="14483" width="13.85546875" style="177" customWidth="1"/>
    <col min="14484" max="14484" width="15" style="177" customWidth="1"/>
    <col min="14485" max="14485" width="16.42578125" style="177" customWidth="1"/>
    <col min="14486" max="14486" width="18" style="177" customWidth="1"/>
    <col min="14487" max="14487" width="7.140625" style="177" customWidth="1"/>
    <col min="14488" max="14488" width="16.28515625" style="177" customWidth="1"/>
    <col min="14489" max="14489" width="5.5703125" style="177" customWidth="1"/>
    <col min="14490" max="14490" width="15.42578125" style="177" customWidth="1"/>
    <col min="14491" max="14491" width="5.5703125" style="177" customWidth="1"/>
    <col min="14492" max="14492" width="18.42578125" style="177" customWidth="1"/>
    <col min="14493" max="14493" width="18" style="177" customWidth="1"/>
    <col min="14494" max="14494" width="19.5703125" style="177" customWidth="1"/>
    <col min="14495" max="14495" width="17.5703125" style="177" customWidth="1"/>
    <col min="14496" max="14724" width="9.140625" style="177"/>
    <col min="14725" max="14725" width="24" style="177" customWidth="1"/>
    <col min="14726" max="14726" width="32" style="177" customWidth="1"/>
    <col min="14727" max="14727" width="10.140625" style="177" customWidth="1"/>
    <col min="14728" max="14729" width="8.7109375" style="177" customWidth="1"/>
    <col min="14730" max="14730" width="9.140625" style="177"/>
    <col min="14731" max="14731" width="15" style="177" customWidth="1"/>
    <col min="14732" max="14732" width="7.42578125" style="177" customWidth="1"/>
    <col min="14733" max="14733" width="16.28515625" style="177" customWidth="1"/>
    <col min="14734" max="14734" width="7.7109375" style="177" customWidth="1"/>
    <col min="14735" max="14735" width="12.85546875" style="177" customWidth="1"/>
    <col min="14736" max="14736" width="6.42578125" style="177" customWidth="1"/>
    <col min="14737" max="14737" width="14.28515625" style="177" customWidth="1"/>
    <col min="14738" max="14738" width="5.7109375" style="177" customWidth="1"/>
    <col min="14739" max="14739" width="13.85546875" style="177" customWidth="1"/>
    <col min="14740" max="14740" width="15" style="177" customWidth="1"/>
    <col min="14741" max="14741" width="16.42578125" style="177" customWidth="1"/>
    <col min="14742" max="14742" width="18" style="177" customWidth="1"/>
    <col min="14743" max="14743" width="7.140625" style="177" customWidth="1"/>
    <col min="14744" max="14744" width="16.28515625" style="177" customWidth="1"/>
    <col min="14745" max="14745" width="5.5703125" style="177" customWidth="1"/>
    <col min="14746" max="14746" width="15.42578125" style="177" customWidth="1"/>
    <col min="14747" max="14747" width="5.5703125" style="177" customWidth="1"/>
    <col min="14748" max="14748" width="18.42578125" style="177" customWidth="1"/>
    <col min="14749" max="14749" width="18" style="177" customWidth="1"/>
    <col min="14750" max="14750" width="19.5703125" style="177" customWidth="1"/>
    <col min="14751" max="14751" width="17.5703125" style="177" customWidth="1"/>
    <col min="14752" max="14980" width="9.140625" style="177"/>
    <col min="14981" max="14981" width="24" style="177" customWidth="1"/>
    <col min="14982" max="14982" width="32" style="177" customWidth="1"/>
    <col min="14983" max="14983" width="10.140625" style="177" customWidth="1"/>
    <col min="14984" max="14985" width="8.7109375" style="177" customWidth="1"/>
    <col min="14986" max="14986" width="9.140625" style="177"/>
    <col min="14987" max="14987" width="15" style="177" customWidth="1"/>
    <col min="14988" max="14988" width="7.42578125" style="177" customWidth="1"/>
    <col min="14989" max="14989" width="16.28515625" style="177" customWidth="1"/>
    <col min="14990" max="14990" width="7.7109375" style="177" customWidth="1"/>
    <col min="14991" max="14991" width="12.85546875" style="177" customWidth="1"/>
    <col min="14992" max="14992" width="6.42578125" style="177" customWidth="1"/>
    <col min="14993" max="14993" width="14.28515625" style="177" customWidth="1"/>
    <col min="14994" max="14994" width="5.7109375" style="177" customWidth="1"/>
    <col min="14995" max="14995" width="13.85546875" style="177" customWidth="1"/>
    <col min="14996" max="14996" width="15" style="177" customWidth="1"/>
    <col min="14997" max="14997" width="16.42578125" style="177" customWidth="1"/>
    <col min="14998" max="14998" width="18" style="177" customWidth="1"/>
    <col min="14999" max="14999" width="7.140625" style="177" customWidth="1"/>
    <col min="15000" max="15000" width="16.28515625" style="177" customWidth="1"/>
    <col min="15001" max="15001" width="5.5703125" style="177" customWidth="1"/>
    <col min="15002" max="15002" width="15.42578125" style="177" customWidth="1"/>
    <col min="15003" max="15003" width="5.5703125" style="177" customWidth="1"/>
    <col min="15004" max="15004" width="18.42578125" style="177" customWidth="1"/>
    <col min="15005" max="15005" width="18" style="177" customWidth="1"/>
    <col min="15006" max="15006" width="19.5703125" style="177" customWidth="1"/>
    <col min="15007" max="15007" width="17.5703125" style="177" customWidth="1"/>
    <col min="15008" max="15236" width="9.140625" style="177"/>
    <col min="15237" max="15237" width="24" style="177" customWidth="1"/>
    <col min="15238" max="15238" width="32" style="177" customWidth="1"/>
    <col min="15239" max="15239" width="10.140625" style="177" customWidth="1"/>
    <col min="15240" max="15241" width="8.7109375" style="177" customWidth="1"/>
    <col min="15242" max="15242" width="9.140625" style="177"/>
    <col min="15243" max="15243" width="15" style="177" customWidth="1"/>
    <col min="15244" max="15244" width="7.42578125" style="177" customWidth="1"/>
    <col min="15245" max="15245" width="16.28515625" style="177" customWidth="1"/>
    <col min="15246" max="15246" width="7.7109375" style="177" customWidth="1"/>
    <col min="15247" max="15247" width="12.85546875" style="177" customWidth="1"/>
    <col min="15248" max="15248" width="6.42578125" style="177" customWidth="1"/>
    <col min="15249" max="15249" width="14.28515625" style="177" customWidth="1"/>
    <col min="15250" max="15250" width="5.7109375" style="177" customWidth="1"/>
    <col min="15251" max="15251" width="13.85546875" style="177" customWidth="1"/>
    <col min="15252" max="15252" width="15" style="177" customWidth="1"/>
    <col min="15253" max="15253" width="16.42578125" style="177" customWidth="1"/>
    <col min="15254" max="15254" width="18" style="177" customWidth="1"/>
    <col min="15255" max="15255" width="7.140625" style="177" customWidth="1"/>
    <col min="15256" max="15256" width="16.28515625" style="177" customWidth="1"/>
    <col min="15257" max="15257" width="5.5703125" style="177" customWidth="1"/>
    <col min="15258" max="15258" width="15.42578125" style="177" customWidth="1"/>
    <col min="15259" max="15259" width="5.5703125" style="177" customWidth="1"/>
    <col min="15260" max="15260" width="18.42578125" style="177" customWidth="1"/>
    <col min="15261" max="15261" width="18" style="177" customWidth="1"/>
    <col min="15262" max="15262" width="19.5703125" style="177" customWidth="1"/>
    <col min="15263" max="15263" width="17.5703125" style="177" customWidth="1"/>
    <col min="15264" max="15492" width="9.140625" style="177"/>
    <col min="15493" max="15493" width="24" style="177" customWidth="1"/>
    <col min="15494" max="15494" width="32" style="177" customWidth="1"/>
    <col min="15495" max="15495" width="10.140625" style="177" customWidth="1"/>
    <col min="15496" max="15497" width="8.7109375" style="177" customWidth="1"/>
    <col min="15498" max="15498" width="9.140625" style="177"/>
    <col min="15499" max="15499" width="15" style="177" customWidth="1"/>
    <col min="15500" max="15500" width="7.42578125" style="177" customWidth="1"/>
    <col min="15501" max="15501" width="16.28515625" style="177" customWidth="1"/>
    <col min="15502" max="15502" width="7.7109375" style="177" customWidth="1"/>
    <col min="15503" max="15503" width="12.85546875" style="177" customWidth="1"/>
    <col min="15504" max="15504" width="6.42578125" style="177" customWidth="1"/>
    <col min="15505" max="15505" width="14.28515625" style="177" customWidth="1"/>
    <col min="15506" max="15506" width="5.7109375" style="177" customWidth="1"/>
    <col min="15507" max="15507" width="13.85546875" style="177" customWidth="1"/>
    <col min="15508" max="15508" width="15" style="177" customWidth="1"/>
    <col min="15509" max="15509" width="16.42578125" style="177" customWidth="1"/>
    <col min="15510" max="15510" width="18" style="177" customWidth="1"/>
    <col min="15511" max="15511" width="7.140625" style="177" customWidth="1"/>
    <col min="15512" max="15512" width="16.28515625" style="177" customWidth="1"/>
    <col min="15513" max="15513" width="5.5703125" style="177" customWidth="1"/>
    <col min="15514" max="15514" width="15.42578125" style="177" customWidth="1"/>
    <col min="15515" max="15515" width="5.5703125" style="177" customWidth="1"/>
    <col min="15516" max="15516" width="18.42578125" style="177" customWidth="1"/>
    <col min="15517" max="15517" width="18" style="177" customWidth="1"/>
    <col min="15518" max="15518" width="19.5703125" style="177" customWidth="1"/>
    <col min="15519" max="15519" width="17.5703125" style="177" customWidth="1"/>
    <col min="15520" max="15748" width="9.140625" style="177"/>
    <col min="15749" max="15749" width="24" style="177" customWidth="1"/>
    <col min="15750" max="15750" width="32" style="177" customWidth="1"/>
    <col min="15751" max="15751" width="10.140625" style="177" customWidth="1"/>
    <col min="15752" max="15753" width="8.7109375" style="177" customWidth="1"/>
    <col min="15754" max="15754" width="9.140625" style="177"/>
    <col min="15755" max="15755" width="15" style="177" customWidth="1"/>
    <col min="15756" max="15756" width="7.42578125" style="177" customWidth="1"/>
    <col min="15757" max="15757" width="16.28515625" style="177" customWidth="1"/>
    <col min="15758" max="15758" width="7.7109375" style="177" customWidth="1"/>
    <col min="15759" max="15759" width="12.85546875" style="177" customWidth="1"/>
    <col min="15760" max="15760" width="6.42578125" style="177" customWidth="1"/>
    <col min="15761" max="15761" width="14.28515625" style="177" customWidth="1"/>
    <col min="15762" max="15762" width="5.7109375" style="177" customWidth="1"/>
    <col min="15763" max="15763" width="13.85546875" style="177" customWidth="1"/>
    <col min="15764" max="15764" width="15" style="177" customWidth="1"/>
    <col min="15765" max="15765" width="16.42578125" style="177" customWidth="1"/>
    <col min="15766" max="15766" width="18" style="177" customWidth="1"/>
    <col min="15767" max="15767" width="7.140625" style="177" customWidth="1"/>
    <col min="15768" max="15768" width="16.28515625" style="177" customWidth="1"/>
    <col min="15769" max="15769" width="5.5703125" style="177" customWidth="1"/>
    <col min="15770" max="15770" width="15.42578125" style="177" customWidth="1"/>
    <col min="15771" max="15771" width="5.5703125" style="177" customWidth="1"/>
    <col min="15772" max="15772" width="18.42578125" style="177" customWidth="1"/>
    <col min="15773" max="15773" width="18" style="177" customWidth="1"/>
    <col min="15774" max="15774" width="19.5703125" style="177" customWidth="1"/>
    <col min="15775" max="15775" width="17.5703125" style="177" customWidth="1"/>
    <col min="15776" max="16004" width="9.140625" style="177"/>
    <col min="16005" max="16005" width="24" style="177" customWidth="1"/>
    <col min="16006" max="16006" width="32" style="177" customWidth="1"/>
    <col min="16007" max="16007" width="10.140625" style="177" customWidth="1"/>
    <col min="16008" max="16009" width="8.7109375" style="177" customWidth="1"/>
    <col min="16010" max="16010" width="9.140625" style="177"/>
    <col min="16011" max="16011" width="15" style="177" customWidth="1"/>
    <col min="16012" max="16012" width="7.42578125" style="177" customWidth="1"/>
    <col min="16013" max="16013" width="16.28515625" style="177" customWidth="1"/>
    <col min="16014" max="16014" width="7.7109375" style="177" customWidth="1"/>
    <col min="16015" max="16015" width="12.85546875" style="177" customWidth="1"/>
    <col min="16016" max="16016" width="6.42578125" style="177" customWidth="1"/>
    <col min="16017" max="16017" width="14.28515625" style="177" customWidth="1"/>
    <col min="16018" max="16018" width="5.7109375" style="177" customWidth="1"/>
    <col min="16019" max="16019" width="13.85546875" style="177" customWidth="1"/>
    <col min="16020" max="16020" width="15" style="177" customWidth="1"/>
    <col min="16021" max="16021" width="16.42578125" style="177" customWidth="1"/>
    <col min="16022" max="16022" width="18" style="177" customWidth="1"/>
    <col min="16023" max="16023" width="7.140625" style="177" customWidth="1"/>
    <col min="16024" max="16024" width="16.28515625" style="177" customWidth="1"/>
    <col min="16025" max="16025" width="5.5703125" style="177" customWidth="1"/>
    <col min="16026" max="16026" width="15.42578125" style="177" customWidth="1"/>
    <col min="16027" max="16027" width="5.5703125" style="177" customWidth="1"/>
    <col min="16028" max="16028" width="18.42578125" style="177" customWidth="1"/>
    <col min="16029" max="16029" width="18" style="177" customWidth="1"/>
    <col min="16030" max="16030" width="19.5703125" style="177" customWidth="1"/>
    <col min="16031" max="16031" width="17.5703125" style="177" customWidth="1"/>
    <col min="16032" max="16384" width="9.140625" style="177"/>
  </cols>
  <sheetData>
    <row r="1" spans="1:36 1130:1130" ht="99.75" customHeight="1" x14ac:dyDescent="0.25">
      <c r="AB1" s="391" t="s">
        <v>935</v>
      </c>
      <c r="AC1" s="391"/>
      <c r="AD1" s="391"/>
      <c r="AE1" s="391"/>
      <c r="AF1" s="391"/>
    </row>
    <row r="3" spans="1:36 1130:1130" ht="65.25" customHeight="1" x14ac:dyDescent="0.25">
      <c r="B3" s="437" t="s">
        <v>999</v>
      </c>
      <c r="C3" s="437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38"/>
    </row>
    <row r="4" spans="1:36 1130:1130" x14ac:dyDescent="0.25">
      <c r="D4" s="298"/>
      <c r="AD4" s="298"/>
      <c r="AE4" s="394" t="s">
        <v>371</v>
      </c>
      <c r="AF4" s="394"/>
    </row>
    <row r="5" spans="1:36 1130:1130" ht="15" customHeight="1" x14ac:dyDescent="0.25">
      <c r="A5" s="428" t="s">
        <v>356</v>
      </c>
      <c r="B5" s="429" t="s">
        <v>1000</v>
      </c>
      <c r="C5" s="429" t="s">
        <v>1001</v>
      </c>
      <c r="D5" s="428" t="s">
        <v>370</v>
      </c>
      <c r="E5" s="428"/>
      <c r="F5" s="428"/>
      <c r="G5" s="432" t="s">
        <v>372</v>
      </c>
      <c r="H5" s="434" t="s">
        <v>373</v>
      </c>
      <c r="I5" s="434"/>
      <c r="J5" s="434" t="s">
        <v>1002</v>
      </c>
      <c r="K5" s="434"/>
      <c r="L5" s="434" t="s">
        <v>1003</v>
      </c>
      <c r="M5" s="434"/>
      <c r="N5" s="434" t="s">
        <v>364</v>
      </c>
      <c r="O5" s="444"/>
      <c r="P5" s="443" t="s">
        <v>350</v>
      </c>
      <c r="Q5" s="443"/>
      <c r="R5" s="443"/>
      <c r="S5" s="443"/>
      <c r="T5" s="433" t="s">
        <v>374</v>
      </c>
      <c r="U5" s="435" t="s">
        <v>1004</v>
      </c>
      <c r="V5" s="434" t="s">
        <v>1005</v>
      </c>
      <c r="W5" s="434" t="s">
        <v>1006</v>
      </c>
      <c r="X5" s="435" t="s">
        <v>375</v>
      </c>
      <c r="Y5" s="428" t="s">
        <v>1007</v>
      </c>
      <c r="Z5" s="428"/>
      <c r="AA5" s="440" t="s">
        <v>1008</v>
      </c>
      <c r="AB5" s="440" t="s">
        <v>1009</v>
      </c>
      <c r="AC5" s="450" t="s">
        <v>997</v>
      </c>
      <c r="AD5" s="450"/>
      <c r="AE5" s="447" t="s">
        <v>998</v>
      </c>
      <c r="AF5" s="448" t="s">
        <v>376</v>
      </c>
      <c r="AH5" s="449"/>
      <c r="AJ5" s="449"/>
    </row>
    <row r="6" spans="1:36 1130:1130" ht="72.75" customHeight="1" x14ac:dyDescent="0.25">
      <c r="A6" s="428"/>
      <c r="B6" s="430"/>
      <c r="C6" s="430"/>
      <c r="D6" s="441" t="s">
        <v>955</v>
      </c>
      <c r="E6" s="441" t="s">
        <v>956</v>
      </c>
      <c r="F6" s="441" t="s">
        <v>957</v>
      </c>
      <c r="G6" s="432"/>
      <c r="H6" s="434"/>
      <c r="I6" s="434"/>
      <c r="J6" s="434"/>
      <c r="K6" s="434"/>
      <c r="L6" s="434"/>
      <c r="M6" s="434"/>
      <c r="N6" s="434"/>
      <c r="O6" s="444"/>
      <c r="P6" s="443" t="s">
        <v>348</v>
      </c>
      <c r="Q6" s="443"/>
      <c r="R6" s="443" t="s">
        <v>347</v>
      </c>
      <c r="S6" s="443"/>
      <c r="T6" s="433"/>
      <c r="U6" s="436"/>
      <c r="V6" s="434"/>
      <c r="W6" s="434"/>
      <c r="X6" s="436"/>
      <c r="Y6" s="428"/>
      <c r="Z6" s="428"/>
      <c r="AA6" s="440"/>
      <c r="AB6" s="440"/>
      <c r="AC6" s="450"/>
      <c r="AD6" s="450"/>
      <c r="AE6" s="447"/>
      <c r="AF6" s="448"/>
      <c r="AH6" s="449"/>
      <c r="AJ6" s="449"/>
    </row>
    <row r="7" spans="1:36 1130:1130" ht="22.5" customHeight="1" x14ac:dyDescent="0.25">
      <c r="A7" s="428"/>
      <c r="B7" s="431"/>
      <c r="C7" s="431"/>
      <c r="D7" s="442"/>
      <c r="E7" s="442"/>
      <c r="F7" s="442"/>
      <c r="G7" s="432"/>
      <c r="H7" s="238" t="s">
        <v>279</v>
      </c>
      <c r="I7" s="235" t="s">
        <v>283</v>
      </c>
      <c r="J7" s="238" t="s">
        <v>279</v>
      </c>
      <c r="K7" s="235" t="s">
        <v>283</v>
      </c>
      <c r="L7" s="238" t="s">
        <v>279</v>
      </c>
      <c r="M7" s="235" t="s">
        <v>283</v>
      </c>
      <c r="N7" s="238" t="s">
        <v>279</v>
      </c>
      <c r="O7" s="235" t="s">
        <v>283</v>
      </c>
      <c r="P7" s="238" t="s">
        <v>279</v>
      </c>
      <c r="Q7" s="238" t="s">
        <v>283</v>
      </c>
      <c r="R7" s="238" t="s">
        <v>279</v>
      </c>
      <c r="S7" s="238" t="s">
        <v>283</v>
      </c>
      <c r="T7" s="434"/>
      <c r="U7" s="299"/>
      <c r="V7" s="433"/>
      <c r="W7" s="433"/>
      <c r="X7" s="439"/>
      <c r="Y7" s="235" t="s">
        <v>299</v>
      </c>
      <c r="Z7" s="235" t="s">
        <v>283</v>
      </c>
      <c r="AA7" s="440"/>
      <c r="AB7" s="440"/>
      <c r="AC7" s="237" t="s">
        <v>279</v>
      </c>
      <c r="AD7" s="300" t="s">
        <v>283</v>
      </c>
      <c r="AE7" s="447"/>
      <c r="AF7" s="448"/>
      <c r="AH7" s="449"/>
      <c r="AJ7" s="449"/>
    </row>
    <row r="8" spans="1:36 1130:1130" ht="34.5" customHeight="1" x14ac:dyDescent="0.25">
      <c r="A8" s="230" t="s">
        <v>377</v>
      </c>
      <c r="B8" s="178"/>
      <c r="C8" s="178"/>
      <c r="D8" s="234"/>
      <c r="E8" s="234"/>
      <c r="F8" s="234"/>
      <c r="G8" s="179"/>
      <c r="H8" s="301"/>
      <c r="I8" s="179">
        <f>G8*H8</f>
        <v>0</v>
      </c>
      <c r="J8" s="301"/>
      <c r="K8" s="179">
        <f>G8*J8</f>
        <v>0</v>
      </c>
      <c r="L8" s="301"/>
      <c r="M8" s="179">
        <f>G8*L8</f>
        <v>0</v>
      </c>
      <c r="N8" s="301">
        <v>0.2</v>
      </c>
      <c r="O8" s="179">
        <f>G8*N8</f>
        <v>0</v>
      </c>
      <c r="P8" s="301">
        <v>0.7</v>
      </c>
      <c r="Q8" s="179">
        <f>(G8+I8+K8+M8+O8)*0.7</f>
        <v>0</v>
      </c>
      <c r="R8" s="301">
        <v>0.5</v>
      </c>
      <c r="S8" s="179">
        <f>(G8+I8+K8+M8+O8)*0.5</f>
        <v>0</v>
      </c>
      <c r="T8" s="179">
        <f>G8+I8+K8+M8+O8+Q8+S8</f>
        <v>0</v>
      </c>
      <c r="U8" s="302">
        <f>IF(($U$7-T8)&lt;0,0,$U$7-T8)</f>
        <v>0</v>
      </c>
      <c r="V8" s="179">
        <f>T8+U8</f>
        <v>0</v>
      </c>
      <c r="W8" s="179">
        <f>V8*E8</f>
        <v>0</v>
      </c>
      <c r="X8" s="179">
        <f>W8*12</f>
        <v>0</v>
      </c>
      <c r="Y8" s="234">
        <v>2</v>
      </c>
      <c r="Z8" s="179">
        <f>G8*Y8*F8</f>
        <v>0</v>
      </c>
      <c r="AA8" s="180">
        <f>V8*12+G8*Y8</f>
        <v>0</v>
      </c>
      <c r="AB8" s="180">
        <f>X8+Z8</f>
        <v>0</v>
      </c>
      <c r="AC8" s="303" t="e">
        <f>AD8/AA8</f>
        <v>#DIV/0!</v>
      </c>
      <c r="AD8" s="304">
        <f>ROUND((IF(AA8&lt;=1917000,AA8*2.9%,1917000*2.9%)+IF(AA8&lt;=1917000,AA8*22%,1917000*22%+(AA8-1917000)*10%)+AA8*(5.1%+0.2%)),2)</f>
        <v>0</v>
      </c>
      <c r="AE8" s="305" t="e">
        <f>AB8*AC8</f>
        <v>#DIV/0!</v>
      </c>
      <c r="AF8" s="182" t="e">
        <f>AB8+AE8</f>
        <v>#DIV/0!</v>
      </c>
      <c r="AH8" s="183"/>
      <c r="AJ8" s="183"/>
      <c r="AQL8" s="177">
        <f>O8*E8</f>
        <v>0</v>
      </c>
    </row>
    <row r="9" spans="1:36 1130:1130" ht="27" customHeight="1" x14ac:dyDescent="0.25">
      <c r="A9" s="423" t="s">
        <v>378</v>
      </c>
      <c r="B9" s="178"/>
      <c r="C9" s="178"/>
      <c r="D9" s="234"/>
      <c r="E9" s="234"/>
      <c r="F9" s="234"/>
      <c r="G9" s="179"/>
      <c r="H9" s="301"/>
      <c r="I9" s="179">
        <f>G9*H9</f>
        <v>0</v>
      </c>
      <c r="J9" s="301"/>
      <c r="K9" s="179">
        <f t="shared" ref="K9:K12" si="0">G9*J9</f>
        <v>0</v>
      </c>
      <c r="L9" s="301"/>
      <c r="M9" s="179">
        <f t="shared" ref="M9:M12" si="1">I9*L9</f>
        <v>0</v>
      </c>
      <c r="N9" s="301">
        <v>0.2</v>
      </c>
      <c r="O9" s="179">
        <f>G9*N9</f>
        <v>0</v>
      </c>
      <c r="P9" s="301">
        <v>0.7</v>
      </c>
      <c r="Q9" s="179">
        <f t="shared" ref="Q9:Q12" si="2">(G9+I9+K9+M9+O9)*0.7</f>
        <v>0</v>
      </c>
      <c r="R9" s="301">
        <v>0.5</v>
      </c>
      <c r="S9" s="179">
        <f t="shared" ref="S9:S12" si="3">(G9+I9+K9+M9+O9)*0.5</f>
        <v>0</v>
      </c>
      <c r="T9" s="179">
        <f t="shared" ref="T9:T12" si="4">G9+I9+K9+M9+O9+Q9+S9</f>
        <v>0</v>
      </c>
      <c r="U9" s="179">
        <f t="shared" ref="U9:U12" si="5">IF(($U$7-T9)&lt;0,0,$U$7-T9)</f>
        <v>0</v>
      </c>
      <c r="V9" s="179">
        <f t="shared" ref="V9:V12" si="6">T9+U9</f>
        <v>0</v>
      </c>
      <c r="W9" s="179">
        <f t="shared" ref="W9:W12" si="7">V9*E9</f>
        <v>0</v>
      </c>
      <c r="X9" s="179">
        <f t="shared" ref="X9:X11" si="8">W9*12</f>
        <v>0</v>
      </c>
      <c r="Y9" s="234">
        <v>2</v>
      </c>
      <c r="Z9" s="179">
        <f>G9*Y9*F9</f>
        <v>0</v>
      </c>
      <c r="AA9" s="180">
        <f t="shared" ref="AA9:AA12" si="9">(T9+U9)*12+G9*Y9</f>
        <v>0</v>
      </c>
      <c r="AB9" s="180">
        <f t="shared" ref="AB9:AB35" si="10">X9+Z9</f>
        <v>0</v>
      </c>
      <c r="AC9" s="306" t="e">
        <f t="shared" ref="AC9:AC35" si="11">AD9/AA9</f>
        <v>#DIV/0!</v>
      </c>
      <c r="AD9" s="181">
        <f t="shared" ref="AD9:AD12" si="12">ROUND((IF(AA9&lt;=1917000,AA9*2.9%,1917000*2.9%)+IF(AA9&lt;=1917000,AA9*22%,1917000*22%+(AA9-1917000)*10%)+AA9*(5.1%+0.2%)),2)</f>
        <v>0</v>
      </c>
      <c r="AE9" s="181" t="e">
        <f t="shared" ref="AE9:AE12" si="13">AB9*AC9</f>
        <v>#DIV/0!</v>
      </c>
      <c r="AF9" s="182" t="e">
        <f t="shared" ref="AF9:AF35" si="14">AB9+AE9</f>
        <v>#DIV/0!</v>
      </c>
      <c r="AH9" s="183"/>
      <c r="AJ9" s="183"/>
    </row>
    <row r="10" spans="1:36 1130:1130" ht="24.75" customHeight="1" x14ac:dyDescent="0.25">
      <c r="A10" s="423"/>
      <c r="B10" s="178"/>
      <c r="C10" s="178"/>
      <c r="D10" s="234"/>
      <c r="E10" s="234"/>
      <c r="F10" s="234"/>
      <c r="G10" s="179"/>
      <c r="H10" s="301"/>
      <c r="I10" s="179">
        <f>G10*H10</f>
        <v>0</v>
      </c>
      <c r="J10" s="301"/>
      <c r="K10" s="179">
        <f t="shared" si="0"/>
        <v>0</v>
      </c>
      <c r="L10" s="301"/>
      <c r="M10" s="179">
        <f t="shared" si="1"/>
        <v>0</v>
      </c>
      <c r="N10" s="301">
        <v>0.2</v>
      </c>
      <c r="O10" s="179">
        <f>G10*N10</f>
        <v>0</v>
      </c>
      <c r="P10" s="301">
        <v>0.7</v>
      </c>
      <c r="Q10" s="179">
        <f t="shared" si="2"/>
        <v>0</v>
      </c>
      <c r="R10" s="301">
        <v>0.5</v>
      </c>
      <c r="S10" s="179" t="s">
        <v>1012</v>
      </c>
      <c r="T10" s="179" t="e">
        <f t="shared" si="4"/>
        <v>#VALUE!</v>
      </c>
      <c r="U10" s="179" t="e">
        <f t="shared" si="5"/>
        <v>#VALUE!</v>
      </c>
      <c r="V10" s="179" t="e">
        <f t="shared" si="6"/>
        <v>#VALUE!</v>
      </c>
      <c r="W10" s="179" t="e">
        <f t="shared" si="7"/>
        <v>#VALUE!</v>
      </c>
      <c r="X10" s="179" t="e">
        <f t="shared" si="8"/>
        <v>#VALUE!</v>
      </c>
      <c r="Y10" s="234">
        <v>2</v>
      </c>
      <c r="Z10" s="179">
        <f>G10*Y10*F10</f>
        <v>0</v>
      </c>
      <c r="AA10" s="180" t="e">
        <f t="shared" si="9"/>
        <v>#VALUE!</v>
      </c>
      <c r="AB10" s="180" t="e">
        <f t="shared" si="10"/>
        <v>#VALUE!</v>
      </c>
      <c r="AC10" s="306" t="e">
        <f t="shared" si="11"/>
        <v>#VALUE!</v>
      </c>
      <c r="AD10" s="181" t="e">
        <f t="shared" si="12"/>
        <v>#VALUE!</v>
      </c>
      <c r="AE10" s="181" t="e">
        <f t="shared" si="13"/>
        <v>#VALUE!</v>
      </c>
      <c r="AF10" s="182" t="e">
        <f t="shared" si="14"/>
        <v>#VALUE!</v>
      </c>
      <c r="AH10" s="183"/>
      <c r="AJ10" s="183"/>
    </row>
    <row r="11" spans="1:36 1130:1130" ht="24.75" customHeight="1" x14ac:dyDescent="0.25">
      <c r="A11" s="423"/>
      <c r="B11" s="178"/>
      <c r="C11" s="178"/>
      <c r="D11" s="234"/>
      <c r="E11" s="234"/>
      <c r="F11" s="234"/>
      <c r="G11" s="179"/>
      <c r="H11" s="301"/>
      <c r="I11" s="179">
        <f>G11*H11</f>
        <v>0</v>
      </c>
      <c r="J11" s="301"/>
      <c r="K11" s="179">
        <f t="shared" si="0"/>
        <v>0</v>
      </c>
      <c r="L11" s="301"/>
      <c r="M11" s="179">
        <f t="shared" si="1"/>
        <v>0</v>
      </c>
      <c r="N11" s="301">
        <v>0.2</v>
      </c>
      <c r="O11" s="179">
        <f>G11*N11</f>
        <v>0</v>
      </c>
      <c r="P11" s="301">
        <v>0.7</v>
      </c>
      <c r="Q11" s="179">
        <f t="shared" si="2"/>
        <v>0</v>
      </c>
      <c r="R11" s="301">
        <v>0.5</v>
      </c>
      <c r="S11" s="179">
        <f t="shared" si="3"/>
        <v>0</v>
      </c>
      <c r="T11" s="179">
        <f t="shared" si="4"/>
        <v>0</v>
      </c>
      <c r="U11" s="179">
        <f t="shared" si="5"/>
        <v>0</v>
      </c>
      <c r="V11" s="179">
        <f t="shared" si="6"/>
        <v>0</v>
      </c>
      <c r="W11" s="179">
        <f t="shared" si="7"/>
        <v>0</v>
      </c>
      <c r="X11" s="179">
        <f t="shared" si="8"/>
        <v>0</v>
      </c>
      <c r="Y11" s="234">
        <v>2</v>
      </c>
      <c r="Z11" s="179">
        <f>G11*Y11*F11</f>
        <v>0</v>
      </c>
      <c r="AA11" s="180">
        <f t="shared" si="9"/>
        <v>0</v>
      </c>
      <c r="AB11" s="180">
        <f t="shared" si="10"/>
        <v>0</v>
      </c>
      <c r="AC11" s="306" t="e">
        <f t="shared" si="11"/>
        <v>#DIV/0!</v>
      </c>
      <c r="AD11" s="181">
        <f t="shared" si="12"/>
        <v>0</v>
      </c>
      <c r="AE11" s="181" t="e">
        <f t="shared" si="13"/>
        <v>#DIV/0!</v>
      </c>
      <c r="AF11" s="182" t="e">
        <f t="shared" si="14"/>
        <v>#DIV/0!</v>
      </c>
      <c r="AH11" s="183"/>
      <c r="AJ11" s="183"/>
    </row>
    <row r="12" spans="1:36 1130:1130" ht="24.75" customHeight="1" x14ac:dyDescent="0.25">
      <c r="A12" s="423"/>
      <c r="B12" s="178"/>
      <c r="C12" s="178"/>
      <c r="D12" s="234"/>
      <c r="E12" s="234"/>
      <c r="F12" s="234"/>
      <c r="G12" s="179"/>
      <c r="H12" s="301"/>
      <c r="I12" s="179">
        <f>G12*H12</f>
        <v>0</v>
      </c>
      <c r="J12" s="301"/>
      <c r="K12" s="179">
        <f t="shared" si="0"/>
        <v>0</v>
      </c>
      <c r="L12" s="301"/>
      <c r="M12" s="179">
        <f t="shared" si="1"/>
        <v>0</v>
      </c>
      <c r="N12" s="301">
        <v>0.2</v>
      </c>
      <c r="O12" s="179">
        <f>G12*N12</f>
        <v>0</v>
      </c>
      <c r="P12" s="301">
        <v>0.7</v>
      </c>
      <c r="Q12" s="179">
        <f t="shared" si="2"/>
        <v>0</v>
      </c>
      <c r="R12" s="301">
        <v>0.5</v>
      </c>
      <c r="S12" s="179">
        <f t="shared" si="3"/>
        <v>0</v>
      </c>
      <c r="T12" s="179">
        <f t="shared" si="4"/>
        <v>0</v>
      </c>
      <c r="U12" s="179">
        <f t="shared" si="5"/>
        <v>0</v>
      </c>
      <c r="V12" s="179">
        <f t="shared" si="6"/>
        <v>0</v>
      </c>
      <c r="W12" s="179">
        <f t="shared" si="7"/>
        <v>0</v>
      </c>
      <c r="X12" s="179">
        <f>W12*12</f>
        <v>0</v>
      </c>
      <c r="Y12" s="234">
        <v>2</v>
      </c>
      <c r="Z12" s="179">
        <f>G12*Y12*F12</f>
        <v>0</v>
      </c>
      <c r="AA12" s="180">
        <f t="shared" si="9"/>
        <v>0</v>
      </c>
      <c r="AB12" s="180">
        <f t="shared" si="10"/>
        <v>0</v>
      </c>
      <c r="AC12" s="306" t="e">
        <f t="shared" si="11"/>
        <v>#DIV/0!</v>
      </c>
      <c r="AD12" s="181">
        <f t="shared" si="12"/>
        <v>0</v>
      </c>
      <c r="AE12" s="181" t="e">
        <f t="shared" si="13"/>
        <v>#DIV/0!</v>
      </c>
      <c r="AF12" s="182" t="e">
        <f t="shared" si="14"/>
        <v>#DIV/0!</v>
      </c>
      <c r="AH12" s="183"/>
      <c r="AJ12" s="183"/>
    </row>
    <row r="13" spans="1:36 1130:1130" s="185" customFormat="1" x14ac:dyDescent="0.25">
      <c r="A13" s="423"/>
      <c r="B13" s="293" t="s">
        <v>296</v>
      </c>
      <c r="C13" s="307"/>
      <c r="D13" s="308">
        <f>D9+D10+D11+D12</f>
        <v>0</v>
      </c>
      <c r="E13" s="308">
        <f t="shared" ref="E13:S13" si="15">E9+E10+E11+E12</f>
        <v>0</v>
      </c>
      <c r="F13" s="308">
        <f t="shared" si="15"/>
        <v>0</v>
      </c>
      <c r="G13" s="308">
        <f t="shared" si="15"/>
        <v>0</v>
      </c>
      <c r="H13" s="308" t="s">
        <v>358</v>
      </c>
      <c r="I13" s="308">
        <f t="shared" si="15"/>
        <v>0</v>
      </c>
      <c r="J13" s="308" t="s">
        <v>358</v>
      </c>
      <c r="K13" s="308">
        <f t="shared" ref="K13:M13" si="16">K9+K10+K11+K12</f>
        <v>0</v>
      </c>
      <c r="L13" s="308" t="s">
        <v>358</v>
      </c>
      <c r="M13" s="308">
        <f t="shared" si="16"/>
        <v>0</v>
      </c>
      <c r="N13" s="308" t="s">
        <v>358</v>
      </c>
      <c r="O13" s="308">
        <f t="shared" si="15"/>
        <v>0</v>
      </c>
      <c r="P13" s="308" t="s">
        <v>358</v>
      </c>
      <c r="Q13" s="308">
        <f t="shared" si="15"/>
        <v>0</v>
      </c>
      <c r="R13" s="308" t="s">
        <v>358</v>
      </c>
      <c r="S13" s="308" t="e">
        <f t="shared" si="15"/>
        <v>#VALUE!</v>
      </c>
      <c r="T13" s="308" t="e">
        <f>T9+T10+T11+T12</f>
        <v>#VALUE!</v>
      </c>
      <c r="U13" s="308" t="e">
        <f t="shared" ref="U13:AE13" si="17">U9+U10+U11+U12</f>
        <v>#VALUE!</v>
      </c>
      <c r="V13" s="308" t="e">
        <f t="shared" si="17"/>
        <v>#VALUE!</v>
      </c>
      <c r="W13" s="308" t="e">
        <f t="shared" si="17"/>
        <v>#VALUE!</v>
      </c>
      <c r="X13" s="308" t="e">
        <f t="shared" si="17"/>
        <v>#VALUE!</v>
      </c>
      <c r="Y13" s="308" t="s">
        <v>358</v>
      </c>
      <c r="Z13" s="308">
        <f t="shared" si="17"/>
        <v>0</v>
      </c>
      <c r="AA13" s="308" t="e">
        <f t="shared" si="17"/>
        <v>#VALUE!</v>
      </c>
      <c r="AB13" s="308" t="e">
        <f t="shared" si="17"/>
        <v>#VALUE!</v>
      </c>
      <c r="AC13" s="308" t="s">
        <v>358</v>
      </c>
      <c r="AD13" s="308" t="e">
        <f t="shared" ref="AD13" si="18">AD9+AD10+AD11+AD12</f>
        <v>#VALUE!</v>
      </c>
      <c r="AE13" s="308" t="e">
        <f t="shared" si="17"/>
        <v>#DIV/0!</v>
      </c>
      <c r="AF13" s="308" t="e">
        <f>AF9+AF10+AF11+AF12</f>
        <v>#DIV/0!</v>
      </c>
      <c r="AG13" s="233"/>
      <c r="AH13" s="183"/>
      <c r="AI13" s="233"/>
      <c r="AJ13" s="184"/>
    </row>
    <row r="14" spans="1:36 1130:1130" ht="18" customHeight="1" x14ac:dyDescent="0.25">
      <c r="A14" s="423" t="s">
        <v>379</v>
      </c>
      <c r="B14" s="178"/>
      <c r="C14" s="178"/>
      <c r="D14" s="234"/>
      <c r="E14" s="234"/>
      <c r="F14" s="234"/>
      <c r="G14" s="179"/>
      <c r="H14" s="301"/>
      <c r="I14" s="179">
        <f>G14*H14</f>
        <v>0</v>
      </c>
      <c r="J14" s="301"/>
      <c r="K14" s="179">
        <f t="shared" ref="K14:K20" si="19">G14*J14</f>
        <v>0</v>
      </c>
      <c r="L14" s="301"/>
      <c r="M14" s="179">
        <f t="shared" ref="M14:M20" si="20">I14*L14</f>
        <v>0</v>
      </c>
      <c r="N14" s="301">
        <v>0.2</v>
      </c>
      <c r="O14" s="179">
        <f t="shared" ref="O14:O20" si="21">G14*N14</f>
        <v>0</v>
      </c>
      <c r="P14" s="301">
        <v>0.7</v>
      </c>
      <c r="Q14" s="179">
        <f t="shared" ref="Q14:Q20" si="22">(G14+I14+K14+M14+O14)*0.7</f>
        <v>0</v>
      </c>
      <c r="R14" s="301">
        <v>0.5</v>
      </c>
      <c r="S14" s="179">
        <f t="shared" ref="S14:S20" si="23">(G14+I14+K14+M14+O14)*0.5</f>
        <v>0</v>
      </c>
      <c r="T14" s="179">
        <f t="shared" ref="T14:T20" si="24">G14+I14+K14+M14+O14+Q14+S14</f>
        <v>0</v>
      </c>
      <c r="U14" s="179">
        <f t="shared" ref="U14:U20" si="25">IF(($U$7-T14)&lt;0,0,$U$7-T14)</f>
        <v>0</v>
      </c>
      <c r="V14" s="179">
        <f t="shared" ref="V14:V20" si="26">T14+U14</f>
        <v>0</v>
      </c>
      <c r="W14" s="179">
        <f t="shared" ref="W14:W20" si="27">V14*E14</f>
        <v>0</v>
      </c>
      <c r="X14" s="179">
        <f t="shared" ref="X14:X20" si="28">W14*12</f>
        <v>0</v>
      </c>
      <c r="Y14" s="234">
        <v>2</v>
      </c>
      <c r="Z14" s="179">
        <f t="shared" ref="Z14:Z20" si="29">G14*Y14*F14</f>
        <v>0</v>
      </c>
      <c r="AA14" s="180">
        <f t="shared" ref="AA14:AA35" si="30">(T14+U14)*12+G14*Y14</f>
        <v>0</v>
      </c>
      <c r="AB14" s="180">
        <f t="shared" si="10"/>
        <v>0</v>
      </c>
      <c r="AC14" s="306" t="e">
        <f t="shared" si="11"/>
        <v>#DIV/0!</v>
      </c>
      <c r="AD14" s="181">
        <f t="shared" ref="AD14:AD20" si="31">ROUND((IF(AA14&lt;=1917000,AA14*2.9%,1917000*2.9%)+IF(AA14&lt;=1917000,AA14*22%,1917000*22%+(AA14-1917000)*10%)+AA14*(5.1%+0.2%)),2)</f>
        <v>0</v>
      </c>
      <c r="AE14" s="181" t="e">
        <f t="shared" ref="AE14:AE20" si="32">AB14*AC14</f>
        <v>#DIV/0!</v>
      </c>
      <c r="AF14" s="182" t="e">
        <f t="shared" si="14"/>
        <v>#DIV/0!</v>
      </c>
      <c r="AH14" s="183"/>
      <c r="AJ14" s="183"/>
    </row>
    <row r="15" spans="1:36 1130:1130" ht="18" customHeight="1" x14ac:dyDescent="0.25">
      <c r="A15" s="423"/>
      <c r="B15" s="178"/>
      <c r="C15" s="178"/>
      <c r="D15" s="234"/>
      <c r="E15" s="234"/>
      <c r="F15" s="234"/>
      <c r="G15" s="179"/>
      <c r="H15" s="301"/>
      <c r="I15" s="179">
        <f t="shared" ref="I15:I20" si="33">G15*H15</f>
        <v>0</v>
      </c>
      <c r="J15" s="301"/>
      <c r="K15" s="179">
        <f t="shared" si="19"/>
        <v>0</v>
      </c>
      <c r="L15" s="301"/>
      <c r="M15" s="179">
        <f t="shared" si="20"/>
        <v>0</v>
      </c>
      <c r="N15" s="301">
        <v>0.2</v>
      </c>
      <c r="O15" s="179">
        <f t="shared" si="21"/>
        <v>0</v>
      </c>
      <c r="P15" s="301">
        <v>0.7</v>
      </c>
      <c r="Q15" s="179">
        <f t="shared" si="22"/>
        <v>0</v>
      </c>
      <c r="R15" s="301">
        <v>0.5</v>
      </c>
      <c r="S15" s="179">
        <f t="shared" si="23"/>
        <v>0</v>
      </c>
      <c r="T15" s="179">
        <f t="shared" si="24"/>
        <v>0</v>
      </c>
      <c r="U15" s="179">
        <f t="shared" si="25"/>
        <v>0</v>
      </c>
      <c r="V15" s="179">
        <f t="shared" si="26"/>
        <v>0</v>
      </c>
      <c r="W15" s="179">
        <f t="shared" si="27"/>
        <v>0</v>
      </c>
      <c r="X15" s="179">
        <f t="shared" si="28"/>
        <v>0</v>
      </c>
      <c r="Y15" s="234">
        <v>2</v>
      </c>
      <c r="Z15" s="179">
        <f t="shared" si="29"/>
        <v>0</v>
      </c>
      <c r="AA15" s="180">
        <f t="shared" si="30"/>
        <v>0</v>
      </c>
      <c r="AB15" s="180">
        <f t="shared" si="10"/>
        <v>0</v>
      </c>
      <c r="AC15" s="306" t="e">
        <f t="shared" si="11"/>
        <v>#DIV/0!</v>
      </c>
      <c r="AD15" s="181">
        <f t="shared" si="31"/>
        <v>0</v>
      </c>
      <c r="AE15" s="181" t="e">
        <f t="shared" si="32"/>
        <v>#DIV/0!</v>
      </c>
      <c r="AF15" s="182" t="e">
        <f t="shared" si="14"/>
        <v>#DIV/0!</v>
      </c>
      <c r="AH15" s="183"/>
      <c r="AJ15" s="183"/>
    </row>
    <row r="16" spans="1:36 1130:1130" ht="18" customHeight="1" x14ac:dyDescent="0.25">
      <c r="A16" s="423"/>
      <c r="B16" s="178"/>
      <c r="C16" s="178"/>
      <c r="D16" s="234"/>
      <c r="E16" s="234"/>
      <c r="F16" s="234"/>
      <c r="G16" s="179"/>
      <c r="H16" s="301"/>
      <c r="I16" s="179">
        <f t="shared" si="33"/>
        <v>0</v>
      </c>
      <c r="J16" s="301"/>
      <c r="K16" s="179">
        <f t="shared" si="19"/>
        <v>0</v>
      </c>
      <c r="L16" s="301"/>
      <c r="M16" s="179">
        <f t="shared" si="20"/>
        <v>0</v>
      </c>
      <c r="N16" s="301">
        <v>0.2</v>
      </c>
      <c r="O16" s="179">
        <f t="shared" si="21"/>
        <v>0</v>
      </c>
      <c r="P16" s="301">
        <v>0.7</v>
      </c>
      <c r="Q16" s="179">
        <f t="shared" si="22"/>
        <v>0</v>
      </c>
      <c r="R16" s="301">
        <v>0.5</v>
      </c>
      <c r="S16" s="179">
        <f t="shared" si="23"/>
        <v>0</v>
      </c>
      <c r="T16" s="179">
        <f t="shared" si="24"/>
        <v>0</v>
      </c>
      <c r="U16" s="179">
        <f t="shared" si="25"/>
        <v>0</v>
      </c>
      <c r="V16" s="179">
        <f t="shared" si="26"/>
        <v>0</v>
      </c>
      <c r="W16" s="179">
        <f t="shared" si="27"/>
        <v>0</v>
      </c>
      <c r="X16" s="179">
        <f t="shared" si="28"/>
        <v>0</v>
      </c>
      <c r="Y16" s="234">
        <v>2</v>
      </c>
      <c r="Z16" s="179">
        <f t="shared" si="29"/>
        <v>0</v>
      </c>
      <c r="AA16" s="180">
        <f t="shared" si="30"/>
        <v>0</v>
      </c>
      <c r="AB16" s="180">
        <f t="shared" si="10"/>
        <v>0</v>
      </c>
      <c r="AC16" s="306" t="e">
        <f t="shared" si="11"/>
        <v>#DIV/0!</v>
      </c>
      <c r="AD16" s="181">
        <f t="shared" si="31"/>
        <v>0</v>
      </c>
      <c r="AE16" s="181" t="e">
        <f t="shared" si="32"/>
        <v>#DIV/0!</v>
      </c>
      <c r="AF16" s="182" t="e">
        <f t="shared" si="14"/>
        <v>#DIV/0!</v>
      </c>
      <c r="AH16" s="183"/>
      <c r="AJ16" s="183"/>
    </row>
    <row r="17" spans="1:36" ht="18" customHeight="1" x14ac:dyDescent="0.25">
      <c r="A17" s="423"/>
      <c r="B17" s="178"/>
      <c r="C17" s="178"/>
      <c r="D17" s="234"/>
      <c r="E17" s="234"/>
      <c r="F17" s="234"/>
      <c r="G17" s="179"/>
      <c r="H17" s="301"/>
      <c r="I17" s="179">
        <f t="shared" si="33"/>
        <v>0</v>
      </c>
      <c r="J17" s="301"/>
      <c r="K17" s="179">
        <f t="shared" si="19"/>
        <v>0</v>
      </c>
      <c r="L17" s="301"/>
      <c r="M17" s="179">
        <f t="shared" si="20"/>
        <v>0</v>
      </c>
      <c r="N17" s="301">
        <v>0.2</v>
      </c>
      <c r="O17" s="179">
        <f t="shared" si="21"/>
        <v>0</v>
      </c>
      <c r="P17" s="301">
        <v>0.7</v>
      </c>
      <c r="Q17" s="179">
        <f t="shared" si="22"/>
        <v>0</v>
      </c>
      <c r="R17" s="301">
        <v>0.5</v>
      </c>
      <c r="S17" s="179">
        <f t="shared" si="23"/>
        <v>0</v>
      </c>
      <c r="T17" s="179">
        <f t="shared" si="24"/>
        <v>0</v>
      </c>
      <c r="U17" s="179">
        <f t="shared" si="25"/>
        <v>0</v>
      </c>
      <c r="V17" s="179">
        <f t="shared" si="26"/>
        <v>0</v>
      </c>
      <c r="W17" s="179">
        <f t="shared" si="27"/>
        <v>0</v>
      </c>
      <c r="X17" s="179">
        <f t="shared" si="28"/>
        <v>0</v>
      </c>
      <c r="Y17" s="234">
        <v>2</v>
      </c>
      <c r="Z17" s="179">
        <f t="shared" si="29"/>
        <v>0</v>
      </c>
      <c r="AA17" s="180">
        <f t="shared" si="30"/>
        <v>0</v>
      </c>
      <c r="AB17" s="180">
        <f t="shared" si="10"/>
        <v>0</v>
      </c>
      <c r="AC17" s="306" t="e">
        <f t="shared" si="11"/>
        <v>#DIV/0!</v>
      </c>
      <c r="AD17" s="181">
        <f t="shared" si="31"/>
        <v>0</v>
      </c>
      <c r="AE17" s="181" t="e">
        <f t="shared" si="32"/>
        <v>#DIV/0!</v>
      </c>
      <c r="AF17" s="182" t="e">
        <f t="shared" si="14"/>
        <v>#DIV/0!</v>
      </c>
      <c r="AH17" s="183"/>
      <c r="AJ17" s="183"/>
    </row>
    <row r="18" spans="1:36" ht="18" customHeight="1" x14ac:dyDescent="0.25">
      <c r="A18" s="423"/>
      <c r="B18" s="178"/>
      <c r="C18" s="178"/>
      <c r="D18" s="234"/>
      <c r="E18" s="234"/>
      <c r="F18" s="234"/>
      <c r="G18" s="179"/>
      <c r="H18" s="301"/>
      <c r="I18" s="179">
        <f t="shared" si="33"/>
        <v>0</v>
      </c>
      <c r="J18" s="301"/>
      <c r="K18" s="179">
        <f t="shared" si="19"/>
        <v>0</v>
      </c>
      <c r="L18" s="301"/>
      <c r="M18" s="179">
        <f t="shared" si="20"/>
        <v>0</v>
      </c>
      <c r="N18" s="301">
        <v>0.2</v>
      </c>
      <c r="O18" s="179">
        <f t="shared" si="21"/>
        <v>0</v>
      </c>
      <c r="P18" s="301">
        <v>0.7</v>
      </c>
      <c r="Q18" s="179">
        <f t="shared" si="22"/>
        <v>0</v>
      </c>
      <c r="R18" s="301">
        <v>0.5</v>
      </c>
      <c r="S18" s="179">
        <f t="shared" si="23"/>
        <v>0</v>
      </c>
      <c r="T18" s="179">
        <f t="shared" si="24"/>
        <v>0</v>
      </c>
      <c r="U18" s="179">
        <f t="shared" si="25"/>
        <v>0</v>
      </c>
      <c r="V18" s="179">
        <f t="shared" si="26"/>
        <v>0</v>
      </c>
      <c r="W18" s="179">
        <f t="shared" si="27"/>
        <v>0</v>
      </c>
      <c r="X18" s="179">
        <f t="shared" si="28"/>
        <v>0</v>
      </c>
      <c r="Y18" s="234">
        <v>2</v>
      </c>
      <c r="Z18" s="179">
        <f t="shared" si="29"/>
        <v>0</v>
      </c>
      <c r="AA18" s="180">
        <f t="shared" si="30"/>
        <v>0</v>
      </c>
      <c r="AB18" s="180">
        <f t="shared" si="10"/>
        <v>0</v>
      </c>
      <c r="AC18" s="306" t="e">
        <f t="shared" si="11"/>
        <v>#DIV/0!</v>
      </c>
      <c r="AD18" s="181">
        <f t="shared" si="31"/>
        <v>0</v>
      </c>
      <c r="AE18" s="181" t="e">
        <f t="shared" si="32"/>
        <v>#DIV/0!</v>
      </c>
      <c r="AF18" s="182" t="e">
        <f t="shared" si="14"/>
        <v>#DIV/0!</v>
      </c>
      <c r="AH18" s="183"/>
      <c r="AJ18" s="183"/>
    </row>
    <row r="19" spans="1:36" ht="18" customHeight="1" x14ac:dyDescent="0.25">
      <c r="A19" s="423"/>
      <c r="B19" s="178"/>
      <c r="C19" s="178"/>
      <c r="D19" s="234"/>
      <c r="E19" s="234"/>
      <c r="F19" s="234"/>
      <c r="G19" s="179"/>
      <c r="H19" s="301"/>
      <c r="I19" s="179">
        <f t="shared" si="33"/>
        <v>0</v>
      </c>
      <c r="J19" s="301"/>
      <c r="K19" s="179">
        <f t="shared" si="19"/>
        <v>0</v>
      </c>
      <c r="L19" s="301"/>
      <c r="M19" s="179">
        <f t="shared" si="20"/>
        <v>0</v>
      </c>
      <c r="N19" s="301">
        <v>0.2</v>
      </c>
      <c r="O19" s="179">
        <f t="shared" si="21"/>
        <v>0</v>
      </c>
      <c r="P19" s="301">
        <v>0.7</v>
      </c>
      <c r="Q19" s="179">
        <f t="shared" si="22"/>
        <v>0</v>
      </c>
      <c r="R19" s="301">
        <v>0.5</v>
      </c>
      <c r="S19" s="179">
        <f t="shared" si="23"/>
        <v>0</v>
      </c>
      <c r="T19" s="179">
        <f t="shared" si="24"/>
        <v>0</v>
      </c>
      <c r="U19" s="179">
        <f t="shared" si="25"/>
        <v>0</v>
      </c>
      <c r="V19" s="179">
        <f t="shared" si="26"/>
        <v>0</v>
      </c>
      <c r="W19" s="179">
        <f t="shared" si="27"/>
        <v>0</v>
      </c>
      <c r="X19" s="179">
        <f t="shared" si="28"/>
        <v>0</v>
      </c>
      <c r="Y19" s="234">
        <v>2</v>
      </c>
      <c r="Z19" s="179">
        <f t="shared" si="29"/>
        <v>0</v>
      </c>
      <c r="AA19" s="180">
        <f t="shared" si="30"/>
        <v>0</v>
      </c>
      <c r="AB19" s="180">
        <f t="shared" si="10"/>
        <v>0</v>
      </c>
      <c r="AC19" s="306" t="e">
        <f t="shared" si="11"/>
        <v>#DIV/0!</v>
      </c>
      <c r="AD19" s="181">
        <f t="shared" si="31"/>
        <v>0</v>
      </c>
      <c r="AE19" s="181" t="e">
        <f t="shared" si="32"/>
        <v>#DIV/0!</v>
      </c>
      <c r="AF19" s="182" t="e">
        <f t="shared" si="14"/>
        <v>#DIV/0!</v>
      </c>
      <c r="AH19" s="183"/>
      <c r="AJ19" s="183"/>
    </row>
    <row r="20" spans="1:36" ht="18" customHeight="1" x14ac:dyDescent="0.25">
      <c r="A20" s="423"/>
      <c r="B20" s="178"/>
      <c r="C20" s="178"/>
      <c r="D20" s="186"/>
      <c r="E20" s="186"/>
      <c r="F20" s="186"/>
      <c r="G20" s="179"/>
      <c r="H20" s="301"/>
      <c r="I20" s="179">
        <f t="shared" si="33"/>
        <v>0</v>
      </c>
      <c r="J20" s="301"/>
      <c r="K20" s="179">
        <f t="shared" si="19"/>
        <v>0</v>
      </c>
      <c r="L20" s="301"/>
      <c r="M20" s="179">
        <f t="shared" si="20"/>
        <v>0</v>
      </c>
      <c r="N20" s="301">
        <v>0.2</v>
      </c>
      <c r="O20" s="179">
        <f t="shared" si="21"/>
        <v>0</v>
      </c>
      <c r="P20" s="301">
        <v>0.7</v>
      </c>
      <c r="Q20" s="179">
        <f t="shared" si="22"/>
        <v>0</v>
      </c>
      <c r="R20" s="301">
        <v>0.5</v>
      </c>
      <c r="S20" s="179">
        <f t="shared" si="23"/>
        <v>0</v>
      </c>
      <c r="T20" s="179">
        <f t="shared" si="24"/>
        <v>0</v>
      </c>
      <c r="U20" s="179">
        <f t="shared" si="25"/>
        <v>0</v>
      </c>
      <c r="V20" s="179">
        <f t="shared" si="26"/>
        <v>0</v>
      </c>
      <c r="W20" s="179">
        <f t="shared" si="27"/>
        <v>0</v>
      </c>
      <c r="X20" s="179">
        <f t="shared" si="28"/>
        <v>0</v>
      </c>
      <c r="Y20" s="234">
        <v>2</v>
      </c>
      <c r="Z20" s="179">
        <f t="shared" si="29"/>
        <v>0</v>
      </c>
      <c r="AA20" s="180">
        <f t="shared" si="30"/>
        <v>0</v>
      </c>
      <c r="AB20" s="180">
        <f t="shared" si="10"/>
        <v>0</v>
      </c>
      <c r="AC20" s="306" t="e">
        <f t="shared" si="11"/>
        <v>#DIV/0!</v>
      </c>
      <c r="AD20" s="181">
        <f t="shared" si="31"/>
        <v>0</v>
      </c>
      <c r="AE20" s="181" t="e">
        <f t="shared" si="32"/>
        <v>#DIV/0!</v>
      </c>
      <c r="AF20" s="182" t="e">
        <f t="shared" si="14"/>
        <v>#DIV/0!</v>
      </c>
      <c r="AH20" s="183"/>
      <c r="AJ20" s="183"/>
    </row>
    <row r="21" spans="1:36" s="185" customFormat="1" x14ac:dyDescent="0.25">
      <c r="A21" s="423"/>
      <c r="B21" s="293" t="s">
        <v>296</v>
      </c>
      <c r="C21" s="307"/>
      <c r="D21" s="309">
        <f>SUM(D14:D20)</f>
        <v>0</v>
      </c>
      <c r="E21" s="309">
        <f>SUM(E14:E20)</f>
        <v>0</v>
      </c>
      <c r="F21" s="309">
        <f>SUM(F14:F20)</f>
        <v>0</v>
      </c>
      <c r="G21" s="309">
        <f>SUM(G14:G20)</f>
        <v>0</v>
      </c>
      <c r="H21" s="308" t="s">
        <v>358</v>
      </c>
      <c r="I21" s="309">
        <f>SUM(I14:I20)</f>
        <v>0</v>
      </c>
      <c r="J21" s="308" t="s">
        <v>358</v>
      </c>
      <c r="K21" s="309">
        <f>SUM(K14:K20)</f>
        <v>0</v>
      </c>
      <c r="L21" s="308" t="s">
        <v>358</v>
      </c>
      <c r="M21" s="309">
        <f>SUM(M14:M20)</f>
        <v>0</v>
      </c>
      <c r="N21" s="308" t="s">
        <v>358</v>
      </c>
      <c r="O21" s="309">
        <f>SUM(O14:O20)</f>
        <v>0</v>
      </c>
      <c r="P21" s="308" t="s">
        <v>358</v>
      </c>
      <c r="Q21" s="309">
        <f>SUM(Q14:Q20)</f>
        <v>0</v>
      </c>
      <c r="R21" s="308" t="s">
        <v>358</v>
      </c>
      <c r="S21" s="309">
        <f t="shared" ref="S21:AF21" si="34">SUM(S14:S20)</f>
        <v>0</v>
      </c>
      <c r="T21" s="309">
        <f t="shared" si="34"/>
        <v>0</v>
      </c>
      <c r="U21" s="309">
        <f t="shared" si="34"/>
        <v>0</v>
      </c>
      <c r="V21" s="309">
        <f t="shared" si="34"/>
        <v>0</v>
      </c>
      <c r="W21" s="309">
        <f t="shared" si="34"/>
        <v>0</v>
      </c>
      <c r="X21" s="309">
        <f t="shared" si="34"/>
        <v>0</v>
      </c>
      <c r="Y21" s="309" t="s">
        <v>358</v>
      </c>
      <c r="Z21" s="309">
        <f t="shared" si="34"/>
        <v>0</v>
      </c>
      <c r="AA21" s="309">
        <f t="shared" si="34"/>
        <v>0</v>
      </c>
      <c r="AB21" s="309">
        <f t="shared" si="34"/>
        <v>0</v>
      </c>
      <c r="AC21" s="310" t="s">
        <v>358</v>
      </c>
      <c r="AD21" s="309">
        <f t="shared" ref="AD21" si="35">SUM(AD14:AD20)</f>
        <v>0</v>
      </c>
      <c r="AE21" s="309" t="e">
        <f t="shared" si="34"/>
        <v>#DIV/0!</v>
      </c>
      <c r="AF21" s="309" t="e">
        <f t="shared" si="34"/>
        <v>#DIV/0!</v>
      </c>
      <c r="AG21" s="233"/>
      <c r="AH21" s="183"/>
      <c r="AI21" s="233"/>
      <c r="AJ21" s="184"/>
    </row>
    <row r="22" spans="1:36" ht="15.6" customHeight="1" x14ac:dyDescent="0.25">
      <c r="A22" s="423" t="s">
        <v>318</v>
      </c>
      <c r="B22" s="178"/>
      <c r="C22" s="178"/>
      <c r="D22" s="234"/>
      <c r="E22" s="234"/>
      <c r="F22" s="234"/>
      <c r="G22" s="179"/>
      <c r="H22" s="301"/>
      <c r="I22" s="179">
        <f>G22*H22</f>
        <v>0</v>
      </c>
      <c r="J22" s="301"/>
      <c r="K22" s="179">
        <f t="shared" ref="K22:K23" si="36">G22*J22</f>
        <v>0</v>
      </c>
      <c r="L22" s="301"/>
      <c r="M22" s="179">
        <f t="shared" ref="M22:M23" si="37">I22*L22</f>
        <v>0</v>
      </c>
      <c r="N22" s="301">
        <v>0.2</v>
      </c>
      <c r="O22" s="179">
        <f>G22*N22</f>
        <v>0</v>
      </c>
      <c r="P22" s="301">
        <v>0.7</v>
      </c>
      <c r="Q22" s="179">
        <f t="shared" ref="Q22:Q23" si="38">(G22+I22+K22+M22+O22)*0.7</f>
        <v>0</v>
      </c>
      <c r="R22" s="301">
        <v>0.5</v>
      </c>
      <c r="S22" s="179">
        <f t="shared" ref="S22:S23" si="39">(G22+I22+K22+M22+O22)*0.5</f>
        <v>0</v>
      </c>
      <c r="T22" s="179">
        <f t="shared" ref="T22:T23" si="40">G22+I22+K22+M22+O22+Q22+S22</f>
        <v>0</v>
      </c>
      <c r="U22" s="179">
        <f t="shared" ref="U22:U23" si="41">IF(($U$7-T22)&lt;0,0,$U$7-T22)</f>
        <v>0</v>
      </c>
      <c r="V22" s="179">
        <f t="shared" ref="V22:V23" si="42">T22+U22</f>
        <v>0</v>
      </c>
      <c r="W22" s="179">
        <f t="shared" ref="W22:W23" si="43">V22*E22</f>
        <v>0</v>
      </c>
      <c r="X22" s="179">
        <f t="shared" ref="X22:X23" si="44">W22*12</f>
        <v>0</v>
      </c>
      <c r="Y22" s="234">
        <v>2</v>
      </c>
      <c r="Z22" s="179">
        <f>G22*Y22*F22</f>
        <v>0</v>
      </c>
      <c r="AA22" s="180">
        <f t="shared" si="30"/>
        <v>0</v>
      </c>
      <c r="AB22" s="180">
        <f t="shared" si="10"/>
        <v>0</v>
      </c>
      <c r="AC22" s="306" t="e">
        <f t="shared" si="11"/>
        <v>#DIV/0!</v>
      </c>
      <c r="AD22" s="181">
        <f t="shared" ref="AD22:AD23" si="45">ROUND((IF(AA22&lt;=1917000,AA22*2.9%,1917000*2.9%)+IF(AA22&lt;=1917000,AA22*22%,1917000*22%+(AA22-1917000)*10%)+AA22*(5.1%+0.2%)),2)</f>
        <v>0</v>
      </c>
      <c r="AE22" s="181" t="e">
        <f t="shared" ref="AE22:AE23" si="46">AB22*AC22</f>
        <v>#DIV/0!</v>
      </c>
      <c r="AF22" s="182" t="e">
        <f t="shared" si="14"/>
        <v>#DIV/0!</v>
      </c>
      <c r="AH22" s="183"/>
      <c r="AJ22" s="183"/>
    </row>
    <row r="23" spans="1:36" x14ac:dyDescent="0.25">
      <c r="A23" s="423"/>
      <c r="B23" s="178"/>
      <c r="C23" s="178"/>
      <c r="D23" s="234"/>
      <c r="E23" s="234"/>
      <c r="F23" s="234"/>
      <c r="G23" s="179"/>
      <c r="H23" s="301"/>
      <c r="I23" s="179">
        <f>G23*H23</f>
        <v>0</v>
      </c>
      <c r="J23" s="301"/>
      <c r="K23" s="179">
        <f t="shared" si="36"/>
        <v>0</v>
      </c>
      <c r="L23" s="301"/>
      <c r="M23" s="179">
        <f t="shared" si="37"/>
        <v>0</v>
      </c>
      <c r="N23" s="301">
        <v>0.2</v>
      </c>
      <c r="O23" s="179">
        <f>G23*N23</f>
        <v>0</v>
      </c>
      <c r="P23" s="301">
        <v>0.7</v>
      </c>
      <c r="Q23" s="179">
        <f t="shared" si="38"/>
        <v>0</v>
      </c>
      <c r="R23" s="301">
        <v>0.5</v>
      </c>
      <c r="S23" s="179">
        <f t="shared" si="39"/>
        <v>0</v>
      </c>
      <c r="T23" s="179">
        <f t="shared" si="40"/>
        <v>0</v>
      </c>
      <c r="U23" s="179">
        <f t="shared" si="41"/>
        <v>0</v>
      </c>
      <c r="V23" s="179">
        <f t="shared" si="42"/>
        <v>0</v>
      </c>
      <c r="W23" s="179">
        <f t="shared" si="43"/>
        <v>0</v>
      </c>
      <c r="X23" s="179">
        <f t="shared" si="44"/>
        <v>0</v>
      </c>
      <c r="Y23" s="234">
        <v>2</v>
      </c>
      <c r="Z23" s="179">
        <f>G23*Y23*F23</f>
        <v>0</v>
      </c>
      <c r="AA23" s="180">
        <f t="shared" si="30"/>
        <v>0</v>
      </c>
      <c r="AB23" s="180">
        <f t="shared" si="10"/>
        <v>0</v>
      </c>
      <c r="AC23" s="306" t="e">
        <f t="shared" si="11"/>
        <v>#DIV/0!</v>
      </c>
      <c r="AD23" s="181">
        <f t="shared" si="45"/>
        <v>0</v>
      </c>
      <c r="AE23" s="181" t="e">
        <f t="shared" si="46"/>
        <v>#DIV/0!</v>
      </c>
      <c r="AF23" s="182" t="e">
        <f t="shared" si="14"/>
        <v>#DIV/0!</v>
      </c>
      <c r="AH23" s="183"/>
      <c r="AJ23" s="183"/>
    </row>
    <row r="24" spans="1:36" s="185" customFormat="1" x14ac:dyDescent="0.25">
      <c r="A24" s="423"/>
      <c r="B24" s="293" t="s">
        <v>296</v>
      </c>
      <c r="C24" s="307"/>
      <c r="D24" s="308">
        <f>D22+D23</f>
        <v>0</v>
      </c>
      <c r="E24" s="308">
        <f>E22+E23</f>
        <v>0</v>
      </c>
      <c r="F24" s="308">
        <f>F22+F23</f>
        <v>0</v>
      </c>
      <c r="G24" s="308">
        <f>G22+G23</f>
        <v>0</v>
      </c>
      <c r="H24" s="308" t="s">
        <v>358</v>
      </c>
      <c r="I24" s="308">
        <f>I22+I23</f>
        <v>0</v>
      </c>
      <c r="J24" s="308" t="s">
        <v>358</v>
      </c>
      <c r="K24" s="308">
        <f>K22+K23</f>
        <v>0</v>
      </c>
      <c r="L24" s="308" t="s">
        <v>358</v>
      </c>
      <c r="M24" s="308">
        <f>M22+M23</f>
        <v>0</v>
      </c>
      <c r="N24" s="308" t="s">
        <v>358</v>
      </c>
      <c r="O24" s="308">
        <f t="shared" ref="O24:AF24" si="47">O22+O23</f>
        <v>0</v>
      </c>
      <c r="P24" s="308" t="s">
        <v>358</v>
      </c>
      <c r="Q24" s="308">
        <f t="shared" si="47"/>
        <v>0</v>
      </c>
      <c r="R24" s="308" t="s">
        <v>358</v>
      </c>
      <c r="S24" s="308">
        <f t="shared" si="47"/>
        <v>0</v>
      </c>
      <c r="T24" s="308">
        <f t="shared" si="47"/>
        <v>0</v>
      </c>
      <c r="U24" s="308">
        <f t="shared" si="47"/>
        <v>0</v>
      </c>
      <c r="V24" s="308">
        <f t="shared" si="47"/>
        <v>0</v>
      </c>
      <c r="W24" s="308">
        <f t="shared" si="47"/>
        <v>0</v>
      </c>
      <c r="X24" s="308">
        <f t="shared" si="47"/>
        <v>0</v>
      </c>
      <c r="Y24" s="308" t="s">
        <v>358</v>
      </c>
      <c r="Z24" s="308">
        <f t="shared" si="47"/>
        <v>0</v>
      </c>
      <c r="AA24" s="308">
        <f t="shared" si="47"/>
        <v>0</v>
      </c>
      <c r="AB24" s="308">
        <f t="shared" si="47"/>
        <v>0</v>
      </c>
      <c r="AC24" s="311" t="s">
        <v>358</v>
      </c>
      <c r="AD24" s="308">
        <f t="shared" ref="AD24" si="48">AD22+AD23</f>
        <v>0</v>
      </c>
      <c r="AE24" s="308" t="e">
        <f t="shared" si="47"/>
        <v>#DIV/0!</v>
      </c>
      <c r="AF24" s="308" t="e">
        <f t="shared" si="47"/>
        <v>#DIV/0!</v>
      </c>
      <c r="AG24" s="233"/>
      <c r="AH24" s="183"/>
      <c r="AI24" s="233"/>
      <c r="AJ24" s="184"/>
    </row>
    <row r="25" spans="1:36" ht="17.25" customHeight="1" x14ac:dyDescent="0.25">
      <c r="A25" s="423" t="s">
        <v>315</v>
      </c>
      <c r="B25" s="187"/>
      <c r="C25" s="187"/>
      <c r="D25" s="188"/>
      <c r="E25" s="188"/>
      <c r="F25" s="234"/>
      <c r="G25" s="189"/>
      <c r="H25" s="301"/>
      <c r="I25" s="179">
        <f t="shared" ref="I25:I35" si="49">G25*H25</f>
        <v>0</v>
      </c>
      <c r="J25" s="301"/>
      <c r="K25" s="179">
        <f t="shared" ref="K25:K35" si="50">G25*J25</f>
        <v>0</v>
      </c>
      <c r="L25" s="301"/>
      <c r="M25" s="179">
        <f t="shared" ref="M25:M35" si="51">I25*L25</f>
        <v>0</v>
      </c>
      <c r="N25" s="301">
        <v>0.2</v>
      </c>
      <c r="O25" s="179">
        <f t="shared" ref="O25:O35" si="52">G25*N25</f>
        <v>0</v>
      </c>
      <c r="P25" s="301">
        <v>0.7</v>
      </c>
      <c r="Q25" s="179">
        <f t="shared" ref="Q25:Q35" si="53">(G25+I25+K25+M25+O25)*0.7</f>
        <v>0</v>
      </c>
      <c r="R25" s="301">
        <v>0.5</v>
      </c>
      <c r="S25" s="179">
        <f t="shared" ref="S25:S35" si="54">(G25+I25+K25+M25+O25)*0.5</f>
        <v>0</v>
      </c>
      <c r="T25" s="179">
        <f t="shared" ref="T25:T35" si="55">G25+I25+K25+M25+O25+Q25+S25</f>
        <v>0</v>
      </c>
      <c r="U25" s="179">
        <f t="shared" ref="U25:U35" si="56">IF(($U$7-T25)&lt;0,0,$U$7-T25)</f>
        <v>0</v>
      </c>
      <c r="V25" s="179">
        <f t="shared" ref="V25:V35" si="57">T25+U25</f>
        <v>0</v>
      </c>
      <c r="W25" s="179">
        <f t="shared" ref="W25:W35" si="58">V25*E25</f>
        <v>0</v>
      </c>
      <c r="X25" s="179">
        <f t="shared" ref="X25:X35" si="59">W25*12</f>
        <v>0</v>
      </c>
      <c r="Y25" s="234">
        <v>2</v>
      </c>
      <c r="Z25" s="179">
        <f t="shared" ref="Z25:Z35" si="60">G25*Y25*F25</f>
        <v>0</v>
      </c>
      <c r="AA25" s="180">
        <f t="shared" si="30"/>
        <v>0</v>
      </c>
      <c r="AB25" s="180">
        <f t="shared" si="10"/>
        <v>0</v>
      </c>
      <c r="AC25" s="306" t="e">
        <f t="shared" si="11"/>
        <v>#DIV/0!</v>
      </c>
      <c r="AD25" s="181">
        <f t="shared" ref="AD25:AD35" si="61">ROUND((IF(AA25&lt;=1917000,AA25*2.9%,1917000*2.9%)+IF(AA25&lt;=1917000,AA25*22%,1917000*22%+(AA25-1917000)*10%)+AA25*(5.1%+0.2%)),2)</f>
        <v>0</v>
      </c>
      <c r="AE25" s="181" t="e">
        <f t="shared" ref="AE25:AE35" si="62">AB25*AC25</f>
        <v>#DIV/0!</v>
      </c>
      <c r="AF25" s="182" t="e">
        <f t="shared" si="14"/>
        <v>#DIV/0!</v>
      </c>
      <c r="AH25" s="183"/>
      <c r="AJ25" s="183"/>
    </row>
    <row r="26" spans="1:36" x14ac:dyDescent="0.25">
      <c r="A26" s="423"/>
      <c r="B26" s="187"/>
      <c r="C26" s="187"/>
      <c r="D26" s="188"/>
      <c r="E26" s="188"/>
      <c r="F26" s="234"/>
      <c r="G26" s="189"/>
      <c r="H26" s="301"/>
      <c r="I26" s="179">
        <f t="shared" si="49"/>
        <v>0</v>
      </c>
      <c r="J26" s="301"/>
      <c r="K26" s="179">
        <f t="shared" si="50"/>
        <v>0</v>
      </c>
      <c r="L26" s="301"/>
      <c r="M26" s="179">
        <f t="shared" si="51"/>
        <v>0</v>
      </c>
      <c r="N26" s="301">
        <v>0.2</v>
      </c>
      <c r="O26" s="179">
        <f t="shared" si="52"/>
        <v>0</v>
      </c>
      <c r="P26" s="301">
        <v>0.7</v>
      </c>
      <c r="Q26" s="179">
        <f t="shared" si="53"/>
        <v>0</v>
      </c>
      <c r="R26" s="301">
        <v>0.5</v>
      </c>
      <c r="S26" s="179">
        <f t="shared" si="54"/>
        <v>0</v>
      </c>
      <c r="T26" s="179">
        <f t="shared" si="55"/>
        <v>0</v>
      </c>
      <c r="U26" s="179">
        <f t="shared" si="56"/>
        <v>0</v>
      </c>
      <c r="V26" s="179">
        <f t="shared" si="57"/>
        <v>0</v>
      </c>
      <c r="W26" s="179">
        <f t="shared" si="58"/>
        <v>0</v>
      </c>
      <c r="X26" s="179">
        <f t="shared" si="59"/>
        <v>0</v>
      </c>
      <c r="Y26" s="234">
        <v>2</v>
      </c>
      <c r="Z26" s="179">
        <f t="shared" si="60"/>
        <v>0</v>
      </c>
      <c r="AA26" s="180">
        <f t="shared" si="30"/>
        <v>0</v>
      </c>
      <c r="AB26" s="180">
        <f t="shared" si="10"/>
        <v>0</v>
      </c>
      <c r="AC26" s="306" t="e">
        <f t="shared" si="11"/>
        <v>#DIV/0!</v>
      </c>
      <c r="AD26" s="181">
        <f t="shared" si="61"/>
        <v>0</v>
      </c>
      <c r="AE26" s="181" t="e">
        <f t="shared" si="62"/>
        <v>#DIV/0!</v>
      </c>
      <c r="AF26" s="182" t="e">
        <f t="shared" si="14"/>
        <v>#DIV/0!</v>
      </c>
      <c r="AH26" s="183"/>
      <c r="AJ26" s="183"/>
    </row>
    <row r="27" spans="1:36" x14ac:dyDescent="0.25">
      <c r="A27" s="423"/>
      <c r="B27" s="187"/>
      <c r="C27" s="187"/>
      <c r="D27" s="188"/>
      <c r="E27" s="188"/>
      <c r="F27" s="234"/>
      <c r="G27" s="189"/>
      <c r="H27" s="301"/>
      <c r="I27" s="179">
        <f t="shared" si="49"/>
        <v>0</v>
      </c>
      <c r="J27" s="301"/>
      <c r="K27" s="179">
        <f t="shared" si="50"/>
        <v>0</v>
      </c>
      <c r="L27" s="301"/>
      <c r="M27" s="179">
        <f t="shared" si="51"/>
        <v>0</v>
      </c>
      <c r="N27" s="301">
        <v>0.2</v>
      </c>
      <c r="O27" s="179">
        <f t="shared" si="52"/>
        <v>0</v>
      </c>
      <c r="P27" s="301">
        <v>0.7</v>
      </c>
      <c r="Q27" s="179">
        <f t="shared" si="53"/>
        <v>0</v>
      </c>
      <c r="R27" s="301">
        <v>0.5</v>
      </c>
      <c r="S27" s="179">
        <f t="shared" si="54"/>
        <v>0</v>
      </c>
      <c r="T27" s="179">
        <f t="shared" si="55"/>
        <v>0</v>
      </c>
      <c r="U27" s="179">
        <f t="shared" si="56"/>
        <v>0</v>
      </c>
      <c r="V27" s="179">
        <f t="shared" si="57"/>
        <v>0</v>
      </c>
      <c r="W27" s="179">
        <f t="shared" si="58"/>
        <v>0</v>
      </c>
      <c r="X27" s="179">
        <f t="shared" si="59"/>
        <v>0</v>
      </c>
      <c r="Y27" s="234">
        <v>2</v>
      </c>
      <c r="Z27" s="179">
        <f t="shared" si="60"/>
        <v>0</v>
      </c>
      <c r="AA27" s="180">
        <f t="shared" si="30"/>
        <v>0</v>
      </c>
      <c r="AB27" s="180">
        <f t="shared" si="10"/>
        <v>0</v>
      </c>
      <c r="AC27" s="306" t="e">
        <f t="shared" si="11"/>
        <v>#DIV/0!</v>
      </c>
      <c r="AD27" s="181">
        <f t="shared" si="61"/>
        <v>0</v>
      </c>
      <c r="AE27" s="181" t="e">
        <f t="shared" si="62"/>
        <v>#DIV/0!</v>
      </c>
      <c r="AF27" s="182" t="e">
        <f t="shared" si="14"/>
        <v>#DIV/0!</v>
      </c>
      <c r="AH27" s="183"/>
      <c r="AJ27" s="183"/>
    </row>
    <row r="28" spans="1:36" x14ac:dyDescent="0.25">
      <c r="A28" s="423"/>
      <c r="B28" s="187"/>
      <c r="C28" s="187"/>
      <c r="D28" s="188"/>
      <c r="E28" s="188"/>
      <c r="F28" s="234"/>
      <c r="G28" s="189"/>
      <c r="H28" s="301"/>
      <c r="I28" s="179">
        <f t="shared" si="49"/>
        <v>0</v>
      </c>
      <c r="J28" s="301"/>
      <c r="K28" s="179">
        <f t="shared" si="50"/>
        <v>0</v>
      </c>
      <c r="L28" s="301"/>
      <c r="M28" s="179">
        <f t="shared" si="51"/>
        <v>0</v>
      </c>
      <c r="N28" s="301">
        <v>0.2</v>
      </c>
      <c r="O28" s="179">
        <f t="shared" si="52"/>
        <v>0</v>
      </c>
      <c r="P28" s="301">
        <v>0.7</v>
      </c>
      <c r="Q28" s="179">
        <f t="shared" si="53"/>
        <v>0</v>
      </c>
      <c r="R28" s="301">
        <v>0.5</v>
      </c>
      <c r="S28" s="179">
        <f t="shared" si="54"/>
        <v>0</v>
      </c>
      <c r="T28" s="179">
        <f t="shared" si="55"/>
        <v>0</v>
      </c>
      <c r="U28" s="179">
        <f t="shared" si="56"/>
        <v>0</v>
      </c>
      <c r="V28" s="179">
        <f t="shared" si="57"/>
        <v>0</v>
      </c>
      <c r="W28" s="179">
        <f t="shared" si="58"/>
        <v>0</v>
      </c>
      <c r="X28" s="179">
        <f>W28*12</f>
        <v>0</v>
      </c>
      <c r="Y28" s="234">
        <v>2</v>
      </c>
      <c r="Z28" s="179">
        <f t="shared" si="60"/>
        <v>0</v>
      </c>
      <c r="AA28" s="180">
        <f t="shared" si="30"/>
        <v>0</v>
      </c>
      <c r="AB28" s="180">
        <f t="shared" si="10"/>
        <v>0</v>
      </c>
      <c r="AC28" s="306" t="e">
        <f t="shared" si="11"/>
        <v>#DIV/0!</v>
      </c>
      <c r="AD28" s="181">
        <f t="shared" si="61"/>
        <v>0</v>
      </c>
      <c r="AE28" s="181" t="e">
        <f t="shared" si="62"/>
        <v>#DIV/0!</v>
      </c>
      <c r="AF28" s="182" t="e">
        <f t="shared" si="14"/>
        <v>#DIV/0!</v>
      </c>
      <c r="AH28" s="183"/>
      <c r="AJ28" s="183"/>
    </row>
    <row r="29" spans="1:36" ht="18.75" customHeight="1" x14ac:dyDescent="0.25">
      <c r="A29" s="423"/>
      <c r="B29" s="187"/>
      <c r="C29" s="187"/>
      <c r="D29" s="188"/>
      <c r="E29" s="188"/>
      <c r="F29" s="234"/>
      <c r="G29" s="189"/>
      <c r="H29" s="301"/>
      <c r="I29" s="179">
        <f t="shared" si="49"/>
        <v>0</v>
      </c>
      <c r="J29" s="301"/>
      <c r="K29" s="179">
        <f t="shared" si="50"/>
        <v>0</v>
      </c>
      <c r="L29" s="301"/>
      <c r="M29" s="179">
        <f t="shared" si="51"/>
        <v>0</v>
      </c>
      <c r="N29" s="301">
        <v>0.2</v>
      </c>
      <c r="O29" s="179">
        <f t="shared" si="52"/>
        <v>0</v>
      </c>
      <c r="P29" s="301">
        <v>0.7</v>
      </c>
      <c r="Q29" s="179">
        <f t="shared" si="53"/>
        <v>0</v>
      </c>
      <c r="R29" s="301">
        <v>0.5</v>
      </c>
      <c r="S29" s="179">
        <f t="shared" si="54"/>
        <v>0</v>
      </c>
      <c r="T29" s="179">
        <f t="shared" si="55"/>
        <v>0</v>
      </c>
      <c r="U29" s="179">
        <f t="shared" si="56"/>
        <v>0</v>
      </c>
      <c r="V29" s="179">
        <f t="shared" si="57"/>
        <v>0</v>
      </c>
      <c r="W29" s="179">
        <f t="shared" si="58"/>
        <v>0</v>
      </c>
      <c r="X29" s="179">
        <f t="shared" si="59"/>
        <v>0</v>
      </c>
      <c r="Y29" s="234">
        <v>2</v>
      </c>
      <c r="Z29" s="179">
        <f t="shared" si="60"/>
        <v>0</v>
      </c>
      <c r="AA29" s="180">
        <f t="shared" si="30"/>
        <v>0</v>
      </c>
      <c r="AB29" s="180">
        <f t="shared" si="10"/>
        <v>0</v>
      </c>
      <c r="AC29" s="306" t="e">
        <f t="shared" si="11"/>
        <v>#DIV/0!</v>
      </c>
      <c r="AD29" s="181">
        <f t="shared" si="61"/>
        <v>0</v>
      </c>
      <c r="AE29" s="181" t="e">
        <f t="shared" si="62"/>
        <v>#DIV/0!</v>
      </c>
      <c r="AF29" s="182" t="e">
        <f t="shared" si="14"/>
        <v>#DIV/0!</v>
      </c>
      <c r="AH29" s="183"/>
      <c r="AJ29" s="183"/>
    </row>
    <row r="30" spans="1:36" x14ac:dyDescent="0.25">
      <c r="A30" s="423"/>
      <c r="B30" s="187"/>
      <c r="C30" s="187"/>
      <c r="D30" s="188"/>
      <c r="E30" s="188"/>
      <c r="F30" s="234"/>
      <c r="G30" s="189"/>
      <c r="H30" s="301"/>
      <c r="I30" s="179">
        <f t="shared" si="49"/>
        <v>0</v>
      </c>
      <c r="J30" s="301"/>
      <c r="K30" s="179">
        <f t="shared" si="50"/>
        <v>0</v>
      </c>
      <c r="L30" s="301"/>
      <c r="M30" s="179">
        <f t="shared" si="51"/>
        <v>0</v>
      </c>
      <c r="N30" s="301">
        <v>0.2</v>
      </c>
      <c r="O30" s="179">
        <f t="shared" si="52"/>
        <v>0</v>
      </c>
      <c r="P30" s="301">
        <v>0.7</v>
      </c>
      <c r="Q30" s="179">
        <f t="shared" si="53"/>
        <v>0</v>
      </c>
      <c r="R30" s="301">
        <v>0.5</v>
      </c>
      <c r="S30" s="179">
        <f t="shared" si="54"/>
        <v>0</v>
      </c>
      <c r="T30" s="179">
        <f t="shared" si="55"/>
        <v>0</v>
      </c>
      <c r="U30" s="179">
        <f t="shared" si="56"/>
        <v>0</v>
      </c>
      <c r="V30" s="179">
        <f t="shared" si="57"/>
        <v>0</v>
      </c>
      <c r="W30" s="179">
        <f t="shared" si="58"/>
        <v>0</v>
      </c>
      <c r="X30" s="179">
        <f t="shared" si="59"/>
        <v>0</v>
      </c>
      <c r="Y30" s="234">
        <v>2</v>
      </c>
      <c r="Z30" s="179">
        <f t="shared" si="60"/>
        <v>0</v>
      </c>
      <c r="AA30" s="180">
        <f t="shared" si="30"/>
        <v>0</v>
      </c>
      <c r="AB30" s="180">
        <f t="shared" si="10"/>
        <v>0</v>
      </c>
      <c r="AC30" s="306" t="e">
        <f t="shared" si="11"/>
        <v>#DIV/0!</v>
      </c>
      <c r="AD30" s="181">
        <f t="shared" si="61"/>
        <v>0</v>
      </c>
      <c r="AE30" s="181" t="e">
        <f t="shared" si="62"/>
        <v>#DIV/0!</v>
      </c>
      <c r="AF30" s="182" t="e">
        <f t="shared" si="14"/>
        <v>#DIV/0!</v>
      </c>
      <c r="AH30" s="183"/>
      <c r="AJ30" s="183"/>
    </row>
    <row r="31" spans="1:36" x14ac:dyDescent="0.25">
      <c r="A31" s="423"/>
      <c r="B31" s="187"/>
      <c r="C31" s="187"/>
      <c r="D31" s="188"/>
      <c r="E31" s="188"/>
      <c r="F31" s="234"/>
      <c r="G31" s="189"/>
      <c r="H31" s="301"/>
      <c r="I31" s="179">
        <f t="shared" si="49"/>
        <v>0</v>
      </c>
      <c r="J31" s="301"/>
      <c r="K31" s="179">
        <f t="shared" si="50"/>
        <v>0</v>
      </c>
      <c r="L31" s="301"/>
      <c r="M31" s="179">
        <f t="shared" si="51"/>
        <v>0</v>
      </c>
      <c r="N31" s="301">
        <v>0.2</v>
      </c>
      <c r="O31" s="179">
        <f t="shared" si="52"/>
        <v>0</v>
      </c>
      <c r="P31" s="301">
        <v>0.7</v>
      </c>
      <c r="Q31" s="179">
        <f t="shared" si="53"/>
        <v>0</v>
      </c>
      <c r="R31" s="301">
        <v>0.5</v>
      </c>
      <c r="S31" s="179">
        <f t="shared" si="54"/>
        <v>0</v>
      </c>
      <c r="T31" s="179">
        <f t="shared" si="55"/>
        <v>0</v>
      </c>
      <c r="U31" s="179">
        <f t="shared" si="56"/>
        <v>0</v>
      </c>
      <c r="V31" s="179">
        <f t="shared" si="57"/>
        <v>0</v>
      </c>
      <c r="W31" s="179">
        <f t="shared" si="58"/>
        <v>0</v>
      </c>
      <c r="X31" s="179">
        <f t="shared" si="59"/>
        <v>0</v>
      </c>
      <c r="Y31" s="234">
        <v>2</v>
      </c>
      <c r="Z31" s="179">
        <f t="shared" si="60"/>
        <v>0</v>
      </c>
      <c r="AA31" s="180">
        <f t="shared" si="30"/>
        <v>0</v>
      </c>
      <c r="AB31" s="180">
        <f t="shared" si="10"/>
        <v>0</v>
      </c>
      <c r="AC31" s="306" t="e">
        <f t="shared" si="11"/>
        <v>#DIV/0!</v>
      </c>
      <c r="AD31" s="181">
        <f t="shared" si="61"/>
        <v>0</v>
      </c>
      <c r="AE31" s="181" t="e">
        <f t="shared" si="62"/>
        <v>#DIV/0!</v>
      </c>
      <c r="AF31" s="182" t="e">
        <f t="shared" si="14"/>
        <v>#DIV/0!</v>
      </c>
      <c r="AH31" s="183"/>
      <c r="AJ31" s="183"/>
    </row>
    <row r="32" spans="1:36" x14ac:dyDescent="0.25">
      <c r="A32" s="423"/>
      <c r="B32" s="187"/>
      <c r="C32" s="187"/>
      <c r="D32" s="188"/>
      <c r="E32" s="188"/>
      <c r="F32" s="234"/>
      <c r="G32" s="189"/>
      <c r="H32" s="301"/>
      <c r="I32" s="179">
        <f t="shared" si="49"/>
        <v>0</v>
      </c>
      <c r="J32" s="301"/>
      <c r="K32" s="179">
        <f t="shared" si="50"/>
        <v>0</v>
      </c>
      <c r="L32" s="301"/>
      <c r="M32" s="179">
        <f t="shared" si="51"/>
        <v>0</v>
      </c>
      <c r="N32" s="301">
        <v>0.2</v>
      </c>
      <c r="O32" s="179">
        <f t="shared" si="52"/>
        <v>0</v>
      </c>
      <c r="P32" s="301">
        <v>0.7</v>
      </c>
      <c r="Q32" s="179">
        <f t="shared" si="53"/>
        <v>0</v>
      </c>
      <c r="R32" s="301">
        <v>0.5</v>
      </c>
      <c r="S32" s="179">
        <f t="shared" si="54"/>
        <v>0</v>
      </c>
      <c r="T32" s="179">
        <f t="shared" si="55"/>
        <v>0</v>
      </c>
      <c r="U32" s="179">
        <f t="shared" si="56"/>
        <v>0</v>
      </c>
      <c r="V32" s="179">
        <f t="shared" si="57"/>
        <v>0</v>
      </c>
      <c r="W32" s="179">
        <f t="shared" si="58"/>
        <v>0</v>
      </c>
      <c r="X32" s="179">
        <f t="shared" si="59"/>
        <v>0</v>
      </c>
      <c r="Y32" s="234">
        <v>2</v>
      </c>
      <c r="Z32" s="179">
        <f t="shared" si="60"/>
        <v>0</v>
      </c>
      <c r="AA32" s="180">
        <f t="shared" si="30"/>
        <v>0</v>
      </c>
      <c r="AB32" s="180">
        <f t="shared" si="10"/>
        <v>0</v>
      </c>
      <c r="AC32" s="306" t="e">
        <f t="shared" si="11"/>
        <v>#DIV/0!</v>
      </c>
      <c r="AD32" s="181">
        <f t="shared" si="61"/>
        <v>0</v>
      </c>
      <c r="AE32" s="181" t="e">
        <f t="shared" si="62"/>
        <v>#DIV/0!</v>
      </c>
      <c r="AF32" s="182" t="e">
        <f t="shared" si="14"/>
        <v>#DIV/0!</v>
      </c>
      <c r="AH32" s="183"/>
      <c r="AJ32" s="183"/>
    </row>
    <row r="33" spans="1:36" ht="19.5" customHeight="1" x14ac:dyDescent="0.25">
      <c r="A33" s="423"/>
      <c r="B33" s="187"/>
      <c r="C33" s="187"/>
      <c r="D33" s="188"/>
      <c r="E33" s="188"/>
      <c r="F33" s="234"/>
      <c r="G33" s="189"/>
      <c r="H33" s="301"/>
      <c r="I33" s="179">
        <f t="shared" si="49"/>
        <v>0</v>
      </c>
      <c r="J33" s="301"/>
      <c r="K33" s="179">
        <f t="shared" si="50"/>
        <v>0</v>
      </c>
      <c r="L33" s="301"/>
      <c r="M33" s="179">
        <f t="shared" si="51"/>
        <v>0</v>
      </c>
      <c r="N33" s="301">
        <v>0.2</v>
      </c>
      <c r="O33" s="179">
        <f t="shared" si="52"/>
        <v>0</v>
      </c>
      <c r="P33" s="301">
        <v>0.7</v>
      </c>
      <c r="Q33" s="179">
        <f t="shared" si="53"/>
        <v>0</v>
      </c>
      <c r="R33" s="301">
        <v>0.5</v>
      </c>
      <c r="S33" s="179">
        <f t="shared" si="54"/>
        <v>0</v>
      </c>
      <c r="T33" s="179">
        <f t="shared" si="55"/>
        <v>0</v>
      </c>
      <c r="U33" s="179">
        <f t="shared" si="56"/>
        <v>0</v>
      </c>
      <c r="V33" s="179">
        <f t="shared" si="57"/>
        <v>0</v>
      </c>
      <c r="W33" s="179">
        <f t="shared" si="58"/>
        <v>0</v>
      </c>
      <c r="X33" s="179">
        <f t="shared" si="59"/>
        <v>0</v>
      </c>
      <c r="Y33" s="234">
        <v>2</v>
      </c>
      <c r="Z33" s="179">
        <f t="shared" si="60"/>
        <v>0</v>
      </c>
      <c r="AA33" s="180">
        <f t="shared" si="30"/>
        <v>0</v>
      </c>
      <c r="AB33" s="180">
        <f t="shared" si="10"/>
        <v>0</v>
      </c>
      <c r="AC33" s="306" t="e">
        <f t="shared" si="11"/>
        <v>#DIV/0!</v>
      </c>
      <c r="AD33" s="181">
        <f t="shared" si="61"/>
        <v>0</v>
      </c>
      <c r="AE33" s="181" t="e">
        <f t="shared" si="62"/>
        <v>#DIV/0!</v>
      </c>
      <c r="AF33" s="182" t="e">
        <f t="shared" si="14"/>
        <v>#DIV/0!</v>
      </c>
      <c r="AH33" s="183"/>
      <c r="AJ33" s="183"/>
    </row>
    <row r="34" spans="1:36" x14ac:dyDescent="0.25">
      <c r="A34" s="423"/>
      <c r="B34" s="190"/>
      <c r="C34" s="190"/>
      <c r="D34" s="188"/>
      <c r="E34" s="188"/>
      <c r="F34" s="234"/>
      <c r="G34" s="189"/>
      <c r="H34" s="301"/>
      <c r="I34" s="179">
        <f t="shared" si="49"/>
        <v>0</v>
      </c>
      <c r="J34" s="301"/>
      <c r="K34" s="179">
        <f t="shared" si="50"/>
        <v>0</v>
      </c>
      <c r="L34" s="301"/>
      <c r="M34" s="179">
        <f t="shared" si="51"/>
        <v>0</v>
      </c>
      <c r="N34" s="301">
        <v>0.2</v>
      </c>
      <c r="O34" s="179">
        <f t="shared" si="52"/>
        <v>0</v>
      </c>
      <c r="P34" s="301">
        <v>0.7</v>
      </c>
      <c r="Q34" s="179">
        <f t="shared" si="53"/>
        <v>0</v>
      </c>
      <c r="R34" s="301">
        <v>0.5</v>
      </c>
      <c r="S34" s="179">
        <f t="shared" si="54"/>
        <v>0</v>
      </c>
      <c r="T34" s="179">
        <f t="shared" si="55"/>
        <v>0</v>
      </c>
      <c r="U34" s="179">
        <f t="shared" si="56"/>
        <v>0</v>
      </c>
      <c r="V34" s="179">
        <f t="shared" si="57"/>
        <v>0</v>
      </c>
      <c r="W34" s="179">
        <f t="shared" si="58"/>
        <v>0</v>
      </c>
      <c r="X34" s="179">
        <f t="shared" si="59"/>
        <v>0</v>
      </c>
      <c r="Y34" s="234">
        <v>2</v>
      </c>
      <c r="Z34" s="179">
        <f t="shared" si="60"/>
        <v>0</v>
      </c>
      <c r="AA34" s="180">
        <f t="shared" si="30"/>
        <v>0</v>
      </c>
      <c r="AB34" s="180">
        <f t="shared" si="10"/>
        <v>0</v>
      </c>
      <c r="AC34" s="306" t="e">
        <f t="shared" si="11"/>
        <v>#DIV/0!</v>
      </c>
      <c r="AD34" s="181">
        <f t="shared" si="61"/>
        <v>0</v>
      </c>
      <c r="AE34" s="181" t="e">
        <f t="shared" si="62"/>
        <v>#DIV/0!</v>
      </c>
      <c r="AF34" s="182" t="e">
        <f t="shared" si="14"/>
        <v>#DIV/0!</v>
      </c>
      <c r="AH34" s="183"/>
      <c r="AJ34" s="183"/>
    </row>
    <row r="35" spans="1:36" x14ac:dyDescent="0.25">
      <c r="A35" s="423"/>
      <c r="B35" s="191"/>
      <c r="C35" s="191"/>
      <c r="D35" s="192"/>
      <c r="E35" s="192"/>
      <c r="F35" s="234"/>
      <c r="G35" s="189"/>
      <c r="H35" s="301"/>
      <c r="I35" s="179">
        <f t="shared" si="49"/>
        <v>0</v>
      </c>
      <c r="J35" s="301"/>
      <c r="K35" s="179">
        <f t="shared" si="50"/>
        <v>0</v>
      </c>
      <c r="L35" s="301"/>
      <c r="M35" s="179">
        <f t="shared" si="51"/>
        <v>0</v>
      </c>
      <c r="N35" s="301">
        <v>0.2</v>
      </c>
      <c r="O35" s="179">
        <f t="shared" si="52"/>
        <v>0</v>
      </c>
      <c r="P35" s="301">
        <v>0.7</v>
      </c>
      <c r="Q35" s="179">
        <f t="shared" si="53"/>
        <v>0</v>
      </c>
      <c r="R35" s="301">
        <v>0.5</v>
      </c>
      <c r="S35" s="179">
        <f t="shared" si="54"/>
        <v>0</v>
      </c>
      <c r="T35" s="179">
        <f t="shared" si="55"/>
        <v>0</v>
      </c>
      <c r="U35" s="179">
        <f t="shared" si="56"/>
        <v>0</v>
      </c>
      <c r="V35" s="179">
        <f t="shared" si="57"/>
        <v>0</v>
      </c>
      <c r="W35" s="179">
        <f t="shared" si="58"/>
        <v>0</v>
      </c>
      <c r="X35" s="179">
        <f t="shared" si="59"/>
        <v>0</v>
      </c>
      <c r="Y35" s="234">
        <v>2</v>
      </c>
      <c r="Z35" s="179">
        <f t="shared" si="60"/>
        <v>0</v>
      </c>
      <c r="AA35" s="180">
        <f t="shared" si="30"/>
        <v>0</v>
      </c>
      <c r="AB35" s="180">
        <f t="shared" si="10"/>
        <v>0</v>
      </c>
      <c r="AC35" s="306" t="e">
        <f t="shared" si="11"/>
        <v>#DIV/0!</v>
      </c>
      <c r="AD35" s="181">
        <f t="shared" si="61"/>
        <v>0</v>
      </c>
      <c r="AE35" s="181" t="e">
        <f t="shared" si="62"/>
        <v>#DIV/0!</v>
      </c>
      <c r="AF35" s="182" t="e">
        <f t="shared" si="14"/>
        <v>#DIV/0!</v>
      </c>
      <c r="AH35" s="183"/>
      <c r="AJ35" s="183"/>
    </row>
    <row r="36" spans="1:36" s="185" customFormat="1" x14ac:dyDescent="0.25">
      <c r="A36" s="423"/>
      <c r="B36" s="293" t="s">
        <v>296</v>
      </c>
      <c r="C36" s="307"/>
      <c r="D36" s="308">
        <f>SUM(D25:D35)</f>
        <v>0</v>
      </c>
      <c r="E36" s="308">
        <f>SUM(E25:E35)</f>
        <v>0</v>
      </c>
      <c r="F36" s="308">
        <f>SUM(F25:F35)</f>
        <v>0</v>
      </c>
      <c r="G36" s="308">
        <f>SUM(G25:G35)</f>
        <v>0</v>
      </c>
      <c r="H36" s="308" t="s">
        <v>358</v>
      </c>
      <c r="I36" s="308">
        <f>SUM(I25:I35)</f>
        <v>0</v>
      </c>
      <c r="J36" s="308" t="s">
        <v>358</v>
      </c>
      <c r="K36" s="308">
        <f>SUM(K25:K35)</f>
        <v>0</v>
      </c>
      <c r="L36" s="308" t="s">
        <v>358</v>
      </c>
      <c r="M36" s="308">
        <f>SUM(M25:M35)</f>
        <v>0</v>
      </c>
      <c r="N36" s="308" t="s">
        <v>358</v>
      </c>
      <c r="O36" s="308">
        <f>SUM(O25:O35)</f>
        <v>0</v>
      </c>
      <c r="P36" s="308" t="s">
        <v>358</v>
      </c>
      <c r="Q36" s="308">
        <f>SUM(Q25:Q35)</f>
        <v>0</v>
      </c>
      <c r="R36" s="308" t="s">
        <v>358</v>
      </c>
      <c r="S36" s="308">
        <f t="shared" ref="S36" si="63">SUM(S25:S35)</f>
        <v>0</v>
      </c>
      <c r="T36" s="308">
        <f>SUM(T25:T35)</f>
        <v>0</v>
      </c>
      <c r="U36" s="308">
        <f t="shared" ref="U36:AF36" si="64">SUM(U25:U35)</f>
        <v>0</v>
      </c>
      <c r="V36" s="308">
        <f t="shared" si="64"/>
        <v>0</v>
      </c>
      <c r="W36" s="308">
        <f t="shared" si="64"/>
        <v>0</v>
      </c>
      <c r="X36" s="308">
        <f t="shared" si="64"/>
        <v>0</v>
      </c>
      <c r="Y36" s="308" t="s">
        <v>358</v>
      </c>
      <c r="Z36" s="308">
        <f>SUM(Z25:Z35)</f>
        <v>0</v>
      </c>
      <c r="AA36" s="308">
        <f>SUM(AA25:AA35)</f>
        <v>0</v>
      </c>
      <c r="AB36" s="308">
        <f t="shared" si="64"/>
        <v>0</v>
      </c>
      <c r="AC36" s="311" t="s">
        <v>358</v>
      </c>
      <c r="AD36" s="308">
        <f t="shared" ref="AD36" si="65">SUM(AD25:AD35)</f>
        <v>0</v>
      </c>
      <c r="AE36" s="308" t="e">
        <f t="shared" si="64"/>
        <v>#DIV/0!</v>
      </c>
      <c r="AF36" s="308" t="e">
        <f t="shared" si="64"/>
        <v>#DIV/0!</v>
      </c>
      <c r="AG36" s="233"/>
      <c r="AH36" s="183"/>
      <c r="AI36" s="233"/>
      <c r="AJ36" s="184"/>
    </row>
    <row r="37" spans="1:36" s="185" customFormat="1" ht="24.75" customHeight="1" x14ac:dyDescent="0.25">
      <c r="A37" s="453" t="s">
        <v>309</v>
      </c>
      <c r="B37" s="454"/>
      <c r="C37" s="312"/>
      <c r="D37" s="313">
        <f>D8+D13+D21+D24+D36</f>
        <v>0</v>
      </c>
      <c r="E37" s="313">
        <f>E8+E13+E21+E24+E36</f>
        <v>0</v>
      </c>
      <c r="F37" s="313">
        <f>F8+F13+F21+F24+F36</f>
        <v>0</v>
      </c>
      <c r="G37" s="313">
        <f>G8+G13+G21+G24+G36</f>
        <v>0</v>
      </c>
      <c r="H37" s="314" t="s">
        <v>358</v>
      </c>
      <c r="I37" s="313">
        <f>I8+I13+I21+I24+I36</f>
        <v>0</v>
      </c>
      <c r="J37" s="314" t="s">
        <v>358</v>
      </c>
      <c r="K37" s="313">
        <f>K8+K13+K21+K24+K36</f>
        <v>0</v>
      </c>
      <c r="L37" s="314" t="s">
        <v>358</v>
      </c>
      <c r="M37" s="313">
        <f>M8+M13+M21+M24+M36</f>
        <v>0</v>
      </c>
      <c r="N37" s="314" t="s">
        <v>358</v>
      </c>
      <c r="O37" s="313">
        <f>O8+O13+O21+O24+O36</f>
        <v>0</v>
      </c>
      <c r="P37" s="314" t="s">
        <v>358</v>
      </c>
      <c r="Q37" s="313">
        <f>Q8+Q13+Q21+Q24+Q36</f>
        <v>0</v>
      </c>
      <c r="R37" s="314" t="s">
        <v>358</v>
      </c>
      <c r="S37" s="313" t="e">
        <f t="shared" ref="S37" si="66">S8+S13+S21+S24+S36</f>
        <v>#VALUE!</v>
      </c>
      <c r="T37" s="313" t="e">
        <f>T8+T13+T21+T24+T36</f>
        <v>#VALUE!</v>
      </c>
      <c r="U37" s="313" t="e">
        <f t="shared" ref="U37:AF37" si="67">U8+U13+U21+U24+U36</f>
        <v>#VALUE!</v>
      </c>
      <c r="V37" s="313" t="e">
        <f t="shared" si="67"/>
        <v>#VALUE!</v>
      </c>
      <c r="W37" s="313" t="e">
        <f t="shared" si="67"/>
        <v>#VALUE!</v>
      </c>
      <c r="X37" s="313" t="e">
        <f t="shared" si="67"/>
        <v>#VALUE!</v>
      </c>
      <c r="Y37" s="313" t="s">
        <v>358</v>
      </c>
      <c r="Z37" s="313">
        <f t="shared" si="67"/>
        <v>0</v>
      </c>
      <c r="AA37" s="313" t="e">
        <f t="shared" si="67"/>
        <v>#VALUE!</v>
      </c>
      <c r="AB37" s="313" t="e">
        <f t="shared" si="67"/>
        <v>#VALUE!</v>
      </c>
      <c r="AC37" s="314" t="s">
        <v>358</v>
      </c>
      <c r="AD37" s="313" t="e">
        <f t="shared" ref="AD37" si="68">AD8+AD13+AD21+AD24+AD36</f>
        <v>#VALUE!</v>
      </c>
      <c r="AE37" s="313" t="e">
        <f t="shared" si="67"/>
        <v>#DIV/0!</v>
      </c>
      <c r="AF37" s="313" t="e">
        <f t="shared" si="67"/>
        <v>#DIV/0!</v>
      </c>
      <c r="AG37" s="233"/>
      <c r="AH37" s="183"/>
      <c r="AI37" s="233"/>
      <c r="AJ37" s="184"/>
    </row>
    <row r="38" spans="1:36" x14ac:dyDescent="0.25">
      <c r="B38" s="193"/>
      <c r="C38" s="193"/>
      <c r="AB38" s="445"/>
      <c r="AC38" s="445"/>
      <c r="AD38" s="445"/>
      <c r="AE38" s="446"/>
      <c r="AF38" s="194"/>
    </row>
    <row r="39" spans="1:36" ht="30" customHeight="1" x14ac:dyDescent="0.25">
      <c r="A39" s="451" t="s">
        <v>298</v>
      </c>
      <c r="B39" s="451"/>
      <c r="C39" s="193"/>
      <c r="G39" s="195"/>
      <c r="H39" s="195"/>
      <c r="I39" s="195"/>
      <c r="J39" s="195"/>
      <c r="K39" s="195"/>
      <c r="L39" s="195"/>
      <c r="M39" s="195"/>
      <c r="AA39" s="194"/>
      <c r="AB39" s="194"/>
      <c r="AC39" s="194"/>
      <c r="AD39" s="196"/>
      <c r="AE39" s="196"/>
      <c r="AF39" s="194"/>
    </row>
    <row r="40" spans="1:36" s="197" customFormat="1" ht="15.75" customHeight="1" x14ac:dyDescent="0.25">
      <c r="A40" s="452"/>
      <c r="B40" s="452"/>
      <c r="C40" s="452"/>
      <c r="D40" s="452"/>
      <c r="E40" s="452"/>
      <c r="F40" s="452"/>
      <c r="G40" s="452"/>
      <c r="H40" s="452"/>
      <c r="I40" s="452"/>
      <c r="J40" s="452"/>
      <c r="K40" s="452"/>
      <c r="L40" s="452"/>
      <c r="M40" s="452"/>
      <c r="N40" s="452"/>
      <c r="O40" s="452"/>
      <c r="P40" s="452"/>
      <c r="Q40" s="452"/>
      <c r="AA40" s="198"/>
      <c r="AB40" s="198"/>
      <c r="AC40" s="198"/>
      <c r="AF40" s="198"/>
    </row>
    <row r="41" spans="1:36" x14ac:dyDescent="0.25">
      <c r="A41" s="199"/>
      <c r="B41" s="193"/>
      <c r="C41" s="193"/>
      <c r="AF41" s="195"/>
    </row>
    <row r="42" spans="1:36" x14ac:dyDescent="0.25">
      <c r="A42" s="200"/>
      <c r="B42" s="193"/>
      <c r="C42" s="193"/>
      <c r="AA42" s="195"/>
      <c r="AB42" s="195"/>
      <c r="AC42" s="195"/>
      <c r="AD42" s="201"/>
      <c r="AE42" s="201"/>
      <c r="AF42" s="195"/>
    </row>
    <row r="43" spans="1:36" x14ac:dyDescent="0.25">
      <c r="A43" s="200"/>
      <c r="B43" s="193"/>
      <c r="C43" s="193"/>
      <c r="T43" s="195"/>
      <c r="U43" s="195"/>
      <c r="V43" s="195"/>
      <c r="W43" s="195"/>
      <c r="X43" s="195"/>
      <c r="AD43" s="201"/>
      <c r="AE43" s="201"/>
    </row>
    <row r="44" spans="1:36" x14ac:dyDescent="0.25">
      <c r="B44" s="193"/>
      <c r="C44" s="193"/>
      <c r="AF44" s="195"/>
    </row>
    <row r="45" spans="1:36" x14ac:dyDescent="0.25">
      <c r="B45" s="193"/>
      <c r="C45" s="193"/>
    </row>
    <row r="46" spans="1:36" x14ac:dyDescent="0.25">
      <c r="B46" s="193"/>
      <c r="C46" s="193"/>
    </row>
    <row r="47" spans="1:36" x14ac:dyDescent="0.25">
      <c r="B47" s="193"/>
      <c r="C47" s="193"/>
    </row>
    <row r="48" spans="1:36" x14ac:dyDescent="0.25">
      <c r="B48" s="193"/>
      <c r="C48" s="193"/>
    </row>
    <row r="49" spans="2:3" x14ac:dyDescent="0.25">
      <c r="B49" s="193"/>
      <c r="C49" s="193"/>
    </row>
    <row r="50" spans="2:3" x14ac:dyDescent="0.25">
      <c r="B50" s="193"/>
      <c r="C50" s="193"/>
    </row>
    <row r="51" spans="2:3" x14ac:dyDescent="0.25">
      <c r="B51" s="193"/>
      <c r="C51" s="193"/>
    </row>
    <row r="52" spans="2:3" x14ac:dyDescent="0.25">
      <c r="B52" s="193"/>
      <c r="C52" s="193"/>
    </row>
    <row r="53" spans="2:3" x14ac:dyDescent="0.25">
      <c r="B53" s="193"/>
      <c r="C53" s="193"/>
    </row>
    <row r="54" spans="2:3" x14ac:dyDescent="0.25">
      <c r="B54" s="193"/>
      <c r="C54" s="193"/>
    </row>
    <row r="55" spans="2:3" x14ac:dyDescent="0.25">
      <c r="B55" s="193"/>
      <c r="C55" s="193"/>
    </row>
    <row r="56" spans="2:3" x14ac:dyDescent="0.25">
      <c r="B56" s="193"/>
      <c r="C56" s="193"/>
    </row>
    <row r="57" spans="2:3" x14ac:dyDescent="0.25">
      <c r="B57" s="193"/>
      <c r="C57" s="193"/>
    </row>
    <row r="58" spans="2:3" x14ac:dyDescent="0.25">
      <c r="B58" s="193"/>
      <c r="C58" s="193"/>
    </row>
    <row r="59" spans="2:3" x14ac:dyDescent="0.25">
      <c r="B59" s="193"/>
      <c r="C59" s="193"/>
    </row>
    <row r="60" spans="2:3" x14ac:dyDescent="0.25">
      <c r="B60" s="193"/>
      <c r="C60" s="193"/>
    </row>
    <row r="61" spans="2:3" x14ac:dyDescent="0.25">
      <c r="B61" s="193"/>
      <c r="C61" s="193"/>
    </row>
    <row r="62" spans="2:3" x14ac:dyDescent="0.25">
      <c r="B62" s="193"/>
      <c r="C62" s="193"/>
    </row>
    <row r="63" spans="2:3" x14ac:dyDescent="0.25">
      <c r="B63" s="193"/>
      <c r="C63" s="193"/>
    </row>
    <row r="64" spans="2:3" x14ac:dyDescent="0.25">
      <c r="B64" s="193"/>
      <c r="C64" s="193"/>
    </row>
    <row r="65" spans="2:3" x14ac:dyDescent="0.25">
      <c r="B65" s="193"/>
      <c r="C65" s="193"/>
    </row>
    <row r="66" spans="2:3" x14ac:dyDescent="0.25">
      <c r="B66" s="193"/>
      <c r="C66" s="193"/>
    </row>
    <row r="67" spans="2:3" x14ac:dyDescent="0.25">
      <c r="B67" s="193"/>
      <c r="C67" s="193"/>
    </row>
    <row r="68" spans="2:3" x14ac:dyDescent="0.25">
      <c r="B68" s="193"/>
      <c r="C68" s="193"/>
    </row>
    <row r="69" spans="2:3" x14ac:dyDescent="0.25">
      <c r="B69" s="193"/>
      <c r="C69" s="193"/>
    </row>
    <row r="70" spans="2:3" x14ac:dyDescent="0.25">
      <c r="B70" s="193"/>
      <c r="C70" s="193"/>
    </row>
    <row r="71" spans="2:3" x14ac:dyDescent="0.25">
      <c r="B71" s="193"/>
      <c r="C71" s="193"/>
    </row>
    <row r="72" spans="2:3" x14ac:dyDescent="0.25">
      <c r="B72" s="193"/>
      <c r="C72" s="193"/>
    </row>
    <row r="73" spans="2:3" x14ac:dyDescent="0.25">
      <c r="B73" s="193"/>
      <c r="C73" s="193"/>
    </row>
    <row r="74" spans="2:3" x14ac:dyDescent="0.25">
      <c r="B74" s="193"/>
      <c r="C74" s="193"/>
    </row>
    <row r="75" spans="2:3" x14ac:dyDescent="0.25">
      <c r="B75" s="193"/>
      <c r="C75" s="193"/>
    </row>
    <row r="76" spans="2:3" x14ac:dyDescent="0.25">
      <c r="B76" s="193"/>
      <c r="C76" s="193"/>
    </row>
    <row r="77" spans="2:3" x14ac:dyDescent="0.25">
      <c r="B77" s="193"/>
      <c r="C77" s="193"/>
    </row>
    <row r="78" spans="2:3" x14ac:dyDescent="0.25">
      <c r="B78" s="193"/>
      <c r="C78" s="193"/>
    </row>
    <row r="79" spans="2:3" x14ac:dyDescent="0.25">
      <c r="B79" s="193"/>
      <c r="C79" s="193"/>
    </row>
    <row r="80" spans="2:3" x14ac:dyDescent="0.25">
      <c r="B80" s="193"/>
      <c r="C80" s="193"/>
    </row>
    <row r="81" spans="2:3" x14ac:dyDescent="0.25">
      <c r="B81" s="193"/>
      <c r="C81" s="193"/>
    </row>
    <row r="82" spans="2:3" x14ac:dyDescent="0.25">
      <c r="B82" s="193"/>
      <c r="C82" s="193"/>
    </row>
    <row r="83" spans="2:3" x14ac:dyDescent="0.25">
      <c r="B83" s="193"/>
      <c r="C83" s="193"/>
    </row>
    <row r="84" spans="2:3" x14ac:dyDescent="0.25">
      <c r="B84" s="193"/>
      <c r="C84" s="193"/>
    </row>
    <row r="85" spans="2:3" x14ac:dyDescent="0.25">
      <c r="B85" s="193"/>
      <c r="C85" s="193"/>
    </row>
    <row r="86" spans="2:3" x14ac:dyDescent="0.25">
      <c r="B86" s="193"/>
      <c r="C86" s="193"/>
    </row>
    <row r="87" spans="2:3" x14ac:dyDescent="0.25">
      <c r="B87" s="193"/>
      <c r="C87" s="193"/>
    </row>
    <row r="88" spans="2:3" x14ac:dyDescent="0.25">
      <c r="B88" s="193"/>
      <c r="C88" s="193"/>
    </row>
    <row r="89" spans="2:3" x14ac:dyDescent="0.25">
      <c r="B89" s="193"/>
      <c r="C89" s="193"/>
    </row>
    <row r="90" spans="2:3" x14ac:dyDescent="0.25">
      <c r="B90" s="193"/>
      <c r="C90" s="193"/>
    </row>
    <row r="91" spans="2:3" x14ac:dyDescent="0.25">
      <c r="B91" s="193"/>
      <c r="C91" s="193"/>
    </row>
    <row r="92" spans="2:3" x14ac:dyDescent="0.25">
      <c r="B92" s="193"/>
      <c r="C92" s="193"/>
    </row>
    <row r="93" spans="2:3" x14ac:dyDescent="0.25">
      <c r="B93" s="193"/>
      <c r="C93" s="193"/>
    </row>
    <row r="94" spans="2:3" x14ac:dyDescent="0.25">
      <c r="B94" s="193"/>
      <c r="C94" s="193"/>
    </row>
    <row r="95" spans="2:3" x14ac:dyDescent="0.25">
      <c r="B95" s="193"/>
      <c r="C95" s="193"/>
    </row>
    <row r="96" spans="2:3" x14ac:dyDescent="0.25">
      <c r="B96" s="193"/>
      <c r="C96" s="193"/>
    </row>
    <row r="97" spans="2:3" x14ac:dyDescent="0.25">
      <c r="B97" s="193"/>
      <c r="C97" s="193"/>
    </row>
    <row r="98" spans="2:3" x14ac:dyDescent="0.25">
      <c r="B98" s="193"/>
      <c r="C98" s="193"/>
    </row>
    <row r="99" spans="2:3" x14ac:dyDescent="0.25">
      <c r="B99" s="193"/>
      <c r="C99" s="193"/>
    </row>
    <row r="100" spans="2:3" x14ac:dyDescent="0.25">
      <c r="B100" s="193"/>
      <c r="C100" s="193"/>
    </row>
    <row r="101" spans="2:3" x14ac:dyDescent="0.25">
      <c r="B101" s="193"/>
      <c r="C101" s="193"/>
    </row>
    <row r="102" spans="2:3" x14ac:dyDescent="0.25">
      <c r="B102" s="193"/>
      <c r="C102" s="193"/>
    </row>
    <row r="103" spans="2:3" x14ac:dyDescent="0.25">
      <c r="B103" s="193"/>
      <c r="C103" s="193"/>
    </row>
    <row r="104" spans="2:3" x14ac:dyDescent="0.25">
      <c r="B104" s="193"/>
      <c r="C104" s="193"/>
    </row>
    <row r="105" spans="2:3" x14ac:dyDescent="0.25">
      <c r="B105" s="193"/>
      <c r="C105" s="193"/>
    </row>
    <row r="106" spans="2:3" x14ac:dyDescent="0.25">
      <c r="B106" s="193"/>
      <c r="C106" s="193"/>
    </row>
    <row r="107" spans="2:3" x14ac:dyDescent="0.25">
      <c r="B107" s="193"/>
      <c r="C107" s="193"/>
    </row>
    <row r="108" spans="2:3" x14ac:dyDescent="0.25">
      <c r="B108" s="193"/>
      <c r="C108" s="193"/>
    </row>
    <row r="109" spans="2:3" x14ac:dyDescent="0.25">
      <c r="B109" s="193"/>
      <c r="C109" s="193"/>
    </row>
    <row r="110" spans="2:3" x14ac:dyDescent="0.25">
      <c r="B110" s="193"/>
      <c r="C110" s="193"/>
    </row>
    <row r="111" spans="2:3" x14ac:dyDescent="0.25">
      <c r="B111" s="193"/>
      <c r="C111" s="193"/>
    </row>
    <row r="112" spans="2:3" x14ac:dyDescent="0.25">
      <c r="B112" s="193"/>
      <c r="C112" s="193"/>
    </row>
    <row r="113" spans="2:3" x14ac:dyDescent="0.25">
      <c r="B113" s="193"/>
      <c r="C113" s="193"/>
    </row>
    <row r="114" spans="2:3" x14ac:dyDescent="0.25">
      <c r="B114" s="193"/>
      <c r="C114" s="193"/>
    </row>
    <row r="115" spans="2:3" x14ac:dyDescent="0.25">
      <c r="B115" s="193"/>
      <c r="C115" s="193"/>
    </row>
    <row r="116" spans="2:3" x14ac:dyDescent="0.25">
      <c r="B116" s="193"/>
      <c r="C116" s="193"/>
    </row>
    <row r="117" spans="2:3" x14ac:dyDescent="0.25">
      <c r="B117" s="193"/>
      <c r="C117" s="193"/>
    </row>
    <row r="118" spans="2:3" x14ac:dyDescent="0.25">
      <c r="B118" s="193"/>
      <c r="C118" s="193"/>
    </row>
    <row r="119" spans="2:3" x14ac:dyDescent="0.25">
      <c r="B119" s="193"/>
      <c r="C119" s="193"/>
    </row>
    <row r="120" spans="2:3" x14ac:dyDescent="0.25">
      <c r="B120" s="193"/>
      <c r="C120" s="193"/>
    </row>
    <row r="121" spans="2:3" x14ac:dyDescent="0.25">
      <c r="B121" s="193"/>
      <c r="C121" s="193"/>
    </row>
    <row r="122" spans="2:3" x14ac:dyDescent="0.25">
      <c r="B122" s="193"/>
      <c r="C122" s="193"/>
    </row>
    <row r="123" spans="2:3" x14ac:dyDescent="0.25">
      <c r="B123" s="193"/>
      <c r="C123" s="193"/>
    </row>
    <row r="124" spans="2:3" x14ac:dyDescent="0.25">
      <c r="B124" s="193"/>
      <c r="C124" s="193"/>
    </row>
    <row r="125" spans="2:3" x14ac:dyDescent="0.25">
      <c r="B125" s="193"/>
      <c r="C125" s="193"/>
    </row>
    <row r="126" spans="2:3" x14ac:dyDescent="0.25">
      <c r="B126" s="193"/>
      <c r="C126" s="193"/>
    </row>
    <row r="127" spans="2:3" x14ac:dyDescent="0.25">
      <c r="B127" s="193"/>
      <c r="C127" s="193"/>
    </row>
    <row r="128" spans="2:3" x14ac:dyDescent="0.25">
      <c r="B128" s="193"/>
      <c r="C128" s="193"/>
    </row>
    <row r="129" spans="2:3" x14ac:dyDescent="0.25">
      <c r="B129" s="193"/>
      <c r="C129" s="193"/>
    </row>
    <row r="130" spans="2:3" x14ac:dyDescent="0.25">
      <c r="B130" s="193"/>
      <c r="C130" s="193"/>
    </row>
    <row r="131" spans="2:3" x14ac:dyDescent="0.25">
      <c r="B131" s="193"/>
      <c r="C131" s="193"/>
    </row>
    <row r="132" spans="2:3" x14ac:dyDescent="0.25">
      <c r="B132" s="193"/>
      <c r="C132" s="193"/>
    </row>
    <row r="133" spans="2:3" x14ac:dyDescent="0.25">
      <c r="B133" s="193"/>
      <c r="C133" s="193"/>
    </row>
    <row r="134" spans="2:3" x14ac:dyDescent="0.25">
      <c r="B134" s="193"/>
      <c r="C134" s="193"/>
    </row>
    <row r="135" spans="2:3" x14ac:dyDescent="0.25">
      <c r="B135" s="193"/>
      <c r="C135" s="193"/>
    </row>
    <row r="136" spans="2:3" x14ac:dyDescent="0.25">
      <c r="B136" s="193"/>
      <c r="C136" s="193"/>
    </row>
    <row r="137" spans="2:3" x14ac:dyDescent="0.25">
      <c r="B137" s="193"/>
      <c r="C137" s="193"/>
    </row>
    <row r="138" spans="2:3" x14ac:dyDescent="0.25">
      <c r="B138" s="193"/>
      <c r="C138" s="193"/>
    </row>
    <row r="139" spans="2:3" x14ac:dyDescent="0.25">
      <c r="B139" s="193"/>
      <c r="C139" s="193"/>
    </row>
    <row r="140" spans="2:3" x14ac:dyDescent="0.25">
      <c r="B140" s="193"/>
      <c r="C140" s="193"/>
    </row>
    <row r="141" spans="2:3" x14ac:dyDescent="0.25">
      <c r="B141" s="193"/>
      <c r="C141" s="193"/>
    </row>
    <row r="142" spans="2:3" x14ac:dyDescent="0.25">
      <c r="B142" s="193"/>
      <c r="C142" s="193"/>
    </row>
    <row r="143" spans="2:3" x14ac:dyDescent="0.25">
      <c r="B143" s="193"/>
      <c r="C143" s="193"/>
    </row>
    <row r="144" spans="2:3" x14ac:dyDescent="0.25">
      <c r="B144" s="193"/>
      <c r="C144" s="193"/>
    </row>
    <row r="145" spans="2:3" x14ac:dyDescent="0.25">
      <c r="B145" s="193"/>
      <c r="C145" s="193"/>
    </row>
    <row r="146" spans="2:3" x14ac:dyDescent="0.25">
      <c r="B146" s="193"/>
      <c r="C146" s="193"/>
    </row>
    <row r="147" spans="2:3" x14ac:dyDescent="0.25">
      <c r="B147" s="193"/>
      <c r="C147" s="193"/>
    </row>
    <row r="148" spans="2:3" x14ac:dyDescent="0.25">
      <c r="B148" s="193"/>
      <c r="C148" s="193"/>
    </row>
    <row r="149" spans="2:3" x14ac:dyDescent="0.25">
      <c r="B149" s="193"/>
      <c r="C149" s="193"/>
    </row>
    <row r="150" spans="2:3" x14ac:dyDescent="0.25">
      <c r="B150" s="193"/>
      <c r="C150" s="193"/>
    </row>
    <row r="151" spans="2:3" x14ac:dyDescent="0.25">
      <c r="B151" s="193"/>
      <c r="C151" s="193"/>
    </row>
    <row r="152" spans="2:3" x14ac:dyDescent="0.25">
      <c r="B152" s="193"/>
      <c r="C152" s="193"/>
    </row>
    <row r="153" spans="2:3" x14ac:dyDescent="0.25">
      <c r="B153" s="193"/>
      <c r="C153" s="193"/>
    </row>
    <row r="154" spans="2:3" x14ac:dyDescent="0.25">
      <c r="B154" s="193"/>
      <c r="C154" s="193"/>
    </row>
    <row r="155" spans="2:3" x14ac:dyDescent="0.25">
      <c r="B155" s="193"/>
      <c r="C155" s="193"/>
    </row>
    <row r="156" spans="2:3" x14ac:dyDescent="0.25">
      <c r="B156" s="193"/>
      <c r="C156" s="193"/>
    </row>
    <row r="157" spans="2:3" x14ac:dyDescent="0.25">
      <c r="B157" s="193"/>
      <c r="C157" s="193"/>
    </row>
    <row r="158" spans="2:3" x14ac:dyDescent="0.25">
      <c r="B158" s="193"/>
      <c r="C158" s="193"/>
    </row>
    <row r="159" spans="2:3" x14ac:dyDescent="0.25">
      <c r="B159" s="193"/>
      <c r="C159" s="193"/>
    </row>
    <row r="160" spans="2:3" x14ac:dyDescent="0.25">
      <c r="B160" s="193"/>
      <c r="C160" s="193"/>
    </row>
    <row r="161" spans="2:3" x14ac:dyDescent="0.25">
      <c r="B161" s="193"/>
      <c r="C161" s="193"/>
    </row>
    <row r="162" spans="2:3" x14ac:dyDescent="0.25">
      <c r="B162" s="193"/>
      <c r="C162" s="193"/>
    </row>
    <row r="163" spans="2:3" x14ac:dyDescent="0.25">
      <c r="B163" s="193"/>
      <c r="C163" s="193"/>
    </row>
    <row r="164" spans="2:3" x14ac:dyDescent="0.25">
      <c r="B164" s="193"/>
      <c r="C164" s="193"/>
    </row>
    <row r="165" spans="2:3" x14ac:dyDescent="0.25">
      <c r="B165" s="193"/>
      <c r="C165" s="193"/>
    </row>
    <row r="166" spans="2:3" x14ac:dyDescent="0.25">
      <c r="B166" s="193"/>
      <c r="C166" s="193"/>
    </row>
    <row r="167" spans="2:3" x14ac:dyDescent="0.25">
      <c r="B167" s="193"/>
      <c r="C167" s="193"/>
    </row>
    <row r="168" spans="2:3" x14ac:dyDescent="0.25">
      <c r="B168" s="193"/>
      <c r="C168" s="193"/>
    </row>
    <row r="169" spans="2:3" x14ac:dyDescent="0.25">
      <c r="B169" s="193"/>
      <c r="C169" s="193"/>
    </row>
  </sheetData>
  <sheetProtection selectLockedCells="1" selectUnlockedCells="1"/>
  <mergeCells count="39">
    <mergeCell ref="A39:B39"/>
    <mergeCell ref="A40:Q40"/>
    <mergeCell ref="A9:A13"/>
    <mergeCell ref="A14:A21"/>
    <mergeCell ref="A22:A24"/>
    <mergeCell ref="A25:A36"/>
    <mergeCell ref="A37:B37"/>
    <mergeCell ref="AB38:AE38"/>
    <mergeCell ref="AE5:AE7"/>
    <mergeCell ref="AF5:AF7"/>
    <mergeCell ref="AH5:AH7"/>
    <mergeCell ref="AJ5:AJ7"/>
    <mergeCell ref="AC5:AD6"/>
    <mergeCell ref="P6:Q6"/>
    <mergeCell ref="R6:S6"/>
    <mergeCell ref="L5:M6"/>
    <mergeCell ref="N5:O6"/>
    <mergeCell ref="P5:S5"/>
    <mergeCell ref="T5:T7"/>
    <mergeCell ref="U5:U6"/>
    <mergeCell ref="V5:V7"/>
    <mergeCell ref="AB1:AF1"/>
    <mergeCell ref="B3:O3"/>
    <mergeCell ref="AE4:AF4"/>
    <mergeCell ref="H5:I6"/>
    <mergeCell ref="J5:K6"/>
    <mergeCell ref="W5:W7"/>
    <mergeCell ref="X5:X7"/>
    <mergeCell ref="Y5:Z6"/>
    <mergeCell ref="AA5:AA7"/>
    <mergeCell ref="AB5:AB7"/>
    <mergeCell ref="D6:D7"/>
    <mergeCell ref="E6:E7"/>
    <mergeCell ref="F6:F7"/>
    <mergeCell ref="A5:A7"/>
    <mergeCell ref="B5:B7"/>
    <mergeCell ref="C5:C7"/>
    <mergeCell ref="D5:F5"/>
    <mergeCell ref="G5:G7"/>
  </mergeCells>
  <pageMargins left="0.19685039370078741" right="0.19685039370078741" top="0.74803149606299213" bottom="0.74803149606299213" header="0.51181102362204722" footer="0.51181102362204722"/>
  <pageSetup paperSize="9" scale="30" firstPageNumber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view="pageBreakPreview" zoomScale="60" zoomScaleNormal="100" workbookViewId="0">
      <selection activeCell="D1" sqref="D1:H1"/>
    </sheetView>
  </sheetViews>
  <sheetFormatPr defaultRowHeight="15.75" x14ac:dyDescent="0.25"/>
  <cols>
    <col min="1" max="1" width="27.5703125" style="197" customWidth="1"/>
    <col min="2" max="2" width="10" style="197" customWidth="1"/>
    <col min="3" max="3" width="19" style="197" customWidth="1"/>
    <col min="4" max="4" width="13.42578125" style="197" customWidth="1"/>
    <col min="5" max="5" width="20.42578125" style="197" customWidth="1"/>
    <col min="6" max="6" width="10.5703125" style="197" customWidth="1"/>
    <col min="7" max="7" width="20.5703125" style="197" customWidth="1"/>
    <col min="8" max="8" width="28" style="197" customWidth="1"/>
    <col min="9" max="16384" width="9.140625" style="197"/>
  </cols>
  <sheetData>
    <row r="1" spans="1:8" ht="120.75" customHeight="1" x14ac:dyDescent="0.25">
      <c r="D1" s="455" t="s">
        <v>936</v>
      </c>
      <c r="E1" s="455"/>
      <c r="F1" s="455"/>
      <c r="G1" s="455"/>
      <c r="H1" s="455"/>
    </row>
    <row r="3" spans="1:8" s="202" customFormat="1" ht="18.75" x14ac:dyDescent="0.25">
      <c r="A3" s="456" t="s">
        <v>380</v>
      </c>
      <c r="B3" s="456"/>
      <c r="C3" s="456"/>
      <c r="D3" s="456"/>
      <c r="E3" s="456"/>
      <c r="F3" s="456"/>
      <c r="G3" s="456"/>
      <c r="H3" s="456"/>
    </row>
    <row r="4" spans="1:8" ht="51" customHeight="1" x14ac:dyDescent="0.25">
      <c r="A4" s="203" t="s">
        <v>381</v>
      </c>
      <c r="B4" s="204"/>
      <c r="C4" s="204"/>
      <c r="D4" s="204"/>
      <c r="E4" s="204"/>
      <c r="F4" s="204"/>
      <c r="G4" s="204"/>
      <c r="H4" s="205" t="s">
        <v>382</v>
      </c>
    </row>
    <row r="5" spans="1:8" x14ac:dyDescent="0.25">
      <c r="A5" s="324" t="s">
        <v>383</v>
      </c>
      <c r="B5" s="457" t="s">
        <v>384</v>
      </c>
      <c r="C5" s="457"/>
      <c r="D5" s="457" t="s">
        <v>385</v>
      </c>
      <c r="E5" s="457"/>
      <c r="F5" s="457" t="s">
        <v>386</v>
      </c>
      <c r="G5" s="457"/>
      <c r="H5" s="458" t="s">
        <v>387</v>
      </c>
    </row>
    <row r="6" spans="1:8" ht="89.25" customHeight="1" x14ac:dyDescent="0.25">
      <c r="A6" s="324"/>
      <c r="B6" s="70" t="s">
        <v>388</v>
      </c>
      <c r="C6" s="70" t="s">
        <v>389</v>
      </c>
      <c r="D6" s="70" t="s">
        <v>388</v>
      </c>
      <c r="E6" s="70" t="s">
        <v>389</v>
      </c>
      <c r="F6" s="70" t="s">
        <v>388</v>
      </c>
      <c r="G6" s="70" t="s">
        <v>389</v>
      </c>
      <c r="H6" s="458"/>
    </row>
    <row r="7" spans="1:8" x14ac:dyDescent="0.25">
      <c r="A7" s="9"/>
      <c r="B7" s="9"/>
      <c r="C7" s="9"/>
      <c r="D7" s="9"/>
      <c r="E7" s="9"/>
      <c r="F7" s="9"/>
      <c r="G7" s="9"/>
      <c r="H7" s="9"/>
    </row>
    <row r="8" spans="1:8" x14ac:dyDescent="0.25">
      <c r="A8" s="9"/>
      <c r="B8" s="9"/>
      <c r="C8" s="9"/>
      <c r="D8" s="9"/>
      <c r="E8" s="9"/>
      <c r="F8" s="9"/>
      <c r="G8" s="9"/>
      <c r="H8" s="9"/>
    </row>
    <row r="9" spans="1:8" x14ac:dyDescent="0.25">
      <c r="A9" s="9"/>
      <c r="B9" s="9"/>
      <c r="C9" s="9"/>
      <c r="D9" s="9"/>
      <c r="E9" s="9"/>
      <c r="F9" s="9"/>
      <c r="G9" s="9"/>
      <c r="H9" s="9"/>
    </row>
    <row r="10" spans="1:8" x14ac:dyDescent="0.25">
      <c r="A10" s="9"/>
      <c r="B10" s="9"/>
      <c r="C10" s="9"/>
      <c r="D10" s="9"/>
      <c r="E10" s="9"/>
      <c r="F10" s="9"/>
      <c r="G10" s="9"/>
      <c r="H10" s="9"/>
    </row>
    <row r="11" spans="1:8" x14ac:dyDescent="0.25">
      <c r="A11" s="9"/>
      <c r="B11" s="9"/>
      <c r="C11" s="9"/>
      <c r="D11" s="9"/>
      <c r="E11" s="9"/>
      <c r="F11" s="9"/>
      <c r="G11" s="9"/>
      <c r="H11" s="9"/>
    </row>
    <row r="12" spans="1:8" x14ac:dyDescent="0.25">
      <c r="A12" s="9"/>
      <c r="B12" s="9"/>
      <c r="C12" s="9"/>
      <c r="D12" s="9"/>
      <c r="E12" s="9"/>
      <c r="F12" s="9"/>
      <c r="G12" s="9"/>
      <c r="H12" s="9"/>
    </row>
    <row r="13" spans="1:8" x14ac:dyDescent="0.25">
      <c r="A13" s="9"/>
      <c r="B13" s="9"/>
      <c r="C13" s="9"/>
      <c r="D13" s="9"/>
      <c r="E13" s="9"/>
      <c r="F13" s="9"/>
      <c r="G13" s="9"/>
      <c r="H13" s="9"/>
    </row>
    <row r="14" spans="1:8" x14ac:dyDescent="0.25">
      <c r="A14" s="9"/>
      <c r="B14" s="9"/>
      <c r="C14" s="9"/>
      <c r="D14" s="9"/>
      <c r="E14" s="9"/>
      <c r="F14" s="9"/>
      <c r="G14" s="9"/>
      <c r="H14" s="9"/>
    </row>
    <row r="15" spans="1:8" x14ac:dyDescent="0.25">
      <c r="A15" s="9"/>
      <c r="B15" s="9"/>
      <c r="C15" s="9"/>
      <c r="D15" s="9"/>
      <c r="E15" s="9"/>
      <c r="F15" s="9"/>
      <c r="G15" s="9"/>
      <c r="H15" s="9"/>
    </row>
    <row r="16" spans="1:8" x14ac:dyDescent="0.25">
      <c r="A16" s="9"/>
      <c r="B16" s="9"/>
      <c r="C16" s="9"/>
      <c r="D16" s="9"/>
      <c r="E16" s="9"/>
      <c r="F16" s="9"/>
      <c r="G16" s="9"/>
      <c r="H16" s="9"/>
    </row>
    <row r="17" spans="1:8" x14ac:dyDescent="0.25">
      <c r="A17" s="9"/>
      <c r="B17" s="9"/>
      <c r="C17" s="9"/>
      <c r="D17" s="9"/>
      <c r="E17" s="9"/>
      <c r="F17" s="9"/>
      <c r="G17" s="9"/>
      <c r="H17" s="9"/>
    </row>
    <row r="18" spans="1:8" x14ac:dyDescent="0.25">
      <c r="A18" s="9"/>
      <c r="B18" s="9"/>
      <c r="C18" s="9"/>
      <c r="D18" s="9"/>
      <c r="E18" s="9"/>
      <c r="F18" s="9"/>
      <c r="G18" s="9"/>
      <c r="H18" s="9"/>
    </row>
    <row r="19" spans="1:8" x14ac:dyDescent="0.25">
      <c r="A19" s="9"/>
      <c r="B19" s="9"/>
      <c r="C19" s="9"/>
      <c r="D19" s="9"/>
      <c r="E19" s="9"/>
      <c r="F19" s="9"/>
      <c r="G19" s="9"/>
      <c r="H19" s="9"/>
    </row>
    <row r="20" spans="1:8" x14ac:dyDescent="0.25">
      <c r="A20" s="207" t="s">
        <v>296</v>
      </c>
      <c r="B20" s="208"/>
      <c r="C20" s="9"/>
      <c r="D20" s="9"/>
      <c r="E20" s="9"/>
      <c r="F20" s="9"/>
      <c r="G20" s="9"/>
      <c r="H20" s="9"/>
    </row>
    <row r="22" spans="1:8" x14ac:dyDescent="0.25">
      <c r="A22" s="452" t="s">
        <v>14</v>
      </c>
      <c r="B22" s="452"/>
      <c r="C22" s="452"/>
      <c r="D22" s="452"/>
      <c r="E22" s="452"/>
      <c r="F22" s="452"/>
      <c r="G22" s="452"/>
      <c r="H22" s="452"/>
    </row>
    <row r="23" spans="1:8" x14ac:dyDescent="0.25">
      <c r="A23" s="452" t="s">
        <v>15</v>
      </c>
      <c r="B23" s="452"/>
      <c r="C23" s="452"/>
      <c r="D23" s="452"/>
      <c r="E23" s="452"/>
      <c r="F23" s="452"/>
      <c r="G23" s="452"/>
      <c r="H23" s="452"/>
    </row>
  </sheetData>
  <mergeCells count="9">
    <mergeCell ref="D1:H1"/>
    <mergeCell ref="A22:H22"/>
    <mergeCell ref="A23:H23"/>
    <mergeCell ref="A3:H3"/>
    <mergeCell ref="A5:A6"/>
    <mergeCell ref="B5:C5"/>
    <mergeCell ref="D5:E5"/>
    <mergeCell ref="F5:G5"/>
    <mergeCell ref="H5:H6"/>
  </mergeCells>
  <pageMargins left="0.70866141732283472" right="0.31496062992125984" top="0.74803149606299213" bottom="0.74803149606299213" header="0.31496062992125984" footer="0.31496062992125984"/>
  <pageSetup paperSize="9" scale="87" orientation="landscape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0000"/>
  </sheetPr>
  <dimension ref="A1:X30"/>
  <sheetViews>
    <sheetView zoomScale="85" zoomScaleNormal="85" workbookViewId="0">
      <selection activeCell="Q39" sqref="Q39"/>
    </sheetView>
  </sheetViews>
  <sheetFormatPr defaultRowHeight="15" x14ac:dyDescent="0.25"/>
  <cols>
    <col min="1" max="1" width="6.7109375" style="16" customWidth="1"/>
    <col min="2" max="2" width="7.28515625" style="16" customWidth="1"/>
    <col min="3" max="4" width="7.7109375" style="16" customWidth="1"/>
    <col min="5" max="5" width="8" style="16" customWidth="1"/>
    <col min="6" max="7" width="9.140625" style="16"/>
    <col min="8" max="8" width="54.140625" style="16" customWidth="1"/>
    <col min="9" max="9" width="8.42578125" style="16" customWidth="1"/>
    <col min="10" max="10" width="9.140625" style="1" customWidth="1"/>
    <col min="11" max="11" width="11.7109375" style="1" customWidth="1"/>
    <col min="12" max="12" width="13.42578125" style="1" customWidth="1"/>
    <col min="13" max="13" width="8.5703125" style="1" customWidth="1"/>
    <col min="14" max="14" width="11.7109375" style="1" customWidth="1"/>
    <col min="15" max="15" width="12" style="1" customWidth="1"/>
    <col min="16" max="16" width="8.7109375" style="1" customWidth="1"/>
    <col min="17" max="17" width="11.42578125" style="1" customWidth="1"/>
    <col min="18" max="18" width="12" style="1" customWidth="1"/>
    <col min="19" max="19" width="7.7109375" style="1" customWidth="1"/>
    <col min="20" max="20" width="11.140625" style="1" customWidth="1"/>
    <col min="21" max="21" width="12.7109375" style="1" customWidth="1"/>
    <col min="22" max="22" width="8.42578125" style="1" customWidth="1"/>
    <col min="23" max="23" width="11.42578125" style="1" customWidth="1"/>
    <col min="24" max="24" width="13.140625" style="1" customWidth="1"/>
    <col min="25" max="16384" width="9.140625" style="1"/>
  </cols>
  <sheetData>
    <row r="1" spans="1:24" ht="15" customHeight="1" x14ac:dyDescent="0.25">
      <c r="A1" s="460" t="s">
        <v>177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0"/>
      <c r="N1" s="460"/>
      <c r="O1" s="460"/>
      <c r="P1" s="460"/>
      <c r="Q1" s="460"/>
      <c r="R1" s="460"/>
      <c r="S1" s="460"/>
      <c r="T1" s="460"/>
      <c r="U1" s="460"/>
      <c r="V1" s="460"/>
      <c r="W1" s="460"/>
      <c r="X1" s="460"/>
    </row>
    <row r="2" spans="1:24" ht="18.75" x14ac:dyDescent="0.25">
      <c r="A2" s="317" t="s">
        <v>162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</row>
    <row r="3" spans="1:24" ht="15" customHeight="1" x14ac:dyDescent="0.25">
      <c r="A3" s="317" t="s">
        <v>163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</row>
    <row r="4" spans="1:24" ht="15" customHeight="1" x14ac:dyDescent="0.25">
      <c r="A4" s="318" t="s">
        <v>192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</row>
    <row r="5" spans="1:24" ht="15" customHeight="1" x14ac:dyDescent="0.25">
      <c r="A5" s="461" t="s">
        <v>164</v>
      </c>
      <c r="B5" s="461"/>
      <c r="C5" s="461"/>
      <c r="D5" s="461"/>
      <c r="E5" s="461"/>
      <c r="F5" s="461"/>
      <c r="G5" s="461"/>
      <c r="H5" s="461"/>
      <c r="I5" s="461"/>
      <c r="J5" s="461"/>
      <c r="K5" s="461"/>
    </row>
    <row r="6" spans="1:24" ht="15" customHeight="1" x14ac:dyDescent="0.25">
      <c r="A6" s="459" t="s">
        <v>189</v>
      </c>
      <c r="B6" s="459"/>
      <c r="C6" s="459"/>
      <c r="D6" s="459"/>
      <c r="E6" s="459"/>
      <c r="F6" s="459"/>
      <c r="G6" s="459"/>
      <c r="H6" s="459"/>
      <c r="I6" s="459"/>
      <c r="J6" s="459"/>
      <c r="K6" s="459"/>
    </row>
    <row r="7" spans="1:24" x14ac:dyDescent="0.25">
      <c r="A7" s="12"/>
      <c r="B7" s="12"/>
      <c r="C7" s="12"/>
      <c r="D7" s="12"/>
      <c r="E7" s="12"/>
      <c r="F7" s="12"/>
      <c r="G7" s="12"/>
      <c r="H7" s="12"/>
      <c r="I7" s="12"/>
      <c r="J7" s="13"/>
      <c r="K7" s="14"/>
    </row>
    <row r="8" spans="1:24" ht="15.75" x14ac:dyDescent="0.25">
      <c r="A8" s="324" t="s">
        <v>7</v>
      </c>
      <c r="B8" s="324"/>
      <c r="C8" s="324"/>
      <c r="D8" s="324"/>
      <c r="E8" s="324"/>
      <c r="F8" s="324"/>
      <c r="G8" s="324"/>
      <c r="H8" s="324"/>
      <c r="I8" s="33"/>
      <c r="J8" s="324" t="s">
        <v>165</v>
      </c>
      <c r="K8" s="462"/>
      <c r="L8" s="462"/>
      <c r="M8" s="324" t="s">
        <v>166</v>
      </c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</row>
    <row r="9" spans="1:24" ht="15" customHeight="1" x14ac:dyDescent="0.25">
      <c r="A9" s="324"/>
      <c r="B9" s="324"/>
      <c r="C9" s="324"/>
      <c r="D9" s="324"/>
      <c r="E9" s="324"/>
      <c r="F9" s="324"/>
      <c r="G9" s="324"/>
      <c r="H9" s="324"/>
      <c r="I9" s="324" t="s">
        <v>20</v>
      </c>
      <c r="J9" s="324" t="s">
        <v>183</v>
      </c>
      <c r="K9" s="324" t="s">
        <v>6</v>
      </c>
      <c r="L9" s="324" t="s">
        <v>13</v>
      </c>
      <c r="M9" s="324" t="s">
        <v>11</v>
      </c>
      <c r="N9" s="324"/>
      <c r="O9" s="324"/>
      <c r="P9" s="324" t="s">
        <v>12</v>
      </c>
      <c r="Q9" s="324"/>
      <c r="R9" s="324"/>
      <c r="S9" s="324" t="s">
        <v>67</v>
      </c>
      <c r="T9" s="324"/>
      <c r="U9" s="324"/>
      <c r="V9" s="324" t="s">
        <v>10</v>
      </c>
      <c r="W9" s="324"/>
      <c r="X9" s="324"/>
    </row>
    <row r="10" spans="1:24" ht="63" x14ac:dyDescent="0.25">
      <c r="A10" s="33" t="s">
        <v>0</v>
      </c>
      <c r="B10" s="33" t="s">
        <v>1</v>
      </c>
      <c r="C10" s="33" t="s">
        <v>2</v>
      </c>
      <c r="D10" s="33" t="s">
        <v>3</v>
      </c>
      <c r="E10" s="33" t="s">
        <v>9</v>
      </c>
      <c r="F10" s="33" t="s">
        <v>4</v>
      </c>
      <c r="G10" s="33" t="s">
        <v>167</v>
      </c>
      <c r="H10" s="33" t="s">
        <v>8</v>
      </c>
      <c r="I10" s="324"/>
      <c r="J10" s="324"/>
      <c r="K10" s="324"/>
      <c r="L10" s="324"/>
      <c r="M10" s="33" t="s">
        <v>183</v>
      </c>
      <c r="N10" s="33" t="s">
        <v>6</v>
      </c>
      <c r="O10" s="33" t="s">
        <v>13</v>
      </c>
      <c r="P10" s="33" t="s">
        <v>183</v>
      </c>
      <c r="Q10" s="33" t="s">
        <v>6</v>
      </c>
      <c r="R10" s="33" t="s">
        <v>13</v>
      </c>
      <c r="S10" s="33" t="s">
        <v>183</v>
      </c>
      <c r="T10" s="33" t="s">
        <v>6</v>
      </c>
      <c r="U10" s="33" t="s">
        <v>13</v>
      </c>
      <c r="V10" s="33" t="s">
        <v>183</v>
      </c>
      <c r="W10" s="33" t="s">
        <v>6</v>
      </c>
      <c r="X10" s="33" t="s">
        <v>13</v>
      </c>
    </row>
    <row r="11" spans="1:24" ht="21.75" customHeight="1" x14ac:dyDescent="0.25">
      <c r="A11" s="464" t="s">
        <v>169</v>
      </c>
      <c r="B11" s="464"/>
      <c r="C11" s="464"/>
      <c r="D11" s="464"/>
      <c r="E11" s="464"/>
      <c r="F11" s="464"/>
      <c r="G11" s="464"/>
      <c r="H11" s="464"/>
      <c r="I11" s="464"/>
      <c r="J11" s="464"/>
      <c r="K11" s="464"/>
      <c r="L11" s="464"/>
      <c r="M11" s="464"/>
      <c r="N11" s="464"/>
      <c r="O11" s="464"/>
      <c r="P11" s="464"/>
      <c r="Q11" s="464"/>
      <c r="R11" s="464"/>
      <c r="S11" s="464"/>
      <c r="T11" s="464"/>
      <c r="U11" s="464"/>
      <c r="V11" s="464"/>
      <c r="W11" s="464"/>
      <c r="X11" s="464"/>
    </row>
    <row r="12" spans="1:24" ht="50.25" customHeight="1" x14ac:dyDescent="0.25">
      <c r="A12" s="33"/>
      <c r="B12" s="33"/>
      <c r="C12" s="33"/>
      <c r="D12" s="33"/>
      <c r="E12" s="33"/>
      <c r="F12" s="33"/>
      <c r="G12" s="33"/>
      <c r="H12" s="24" t="s">
        <v>184</v>
      </c>
      <c r="I12" s="33"/>
      <c r="J12" s="25">
        <f>M12</f>
        <v>0</v>
      </c>
      <c r="K12" s="25"/>
      <c r="L12" s="25">
        <f>J12*K12</f>
        <v>0</v>
      </c>
      <c r="M12" s="25">
        <f t="shared" ref="M12" si="0">P12</f>
        <v>0</v>
      </c>
      <c r="N12" s="25"/>
      <c r="O12" s="25">
        <f t="shared" ref="O12" si="1">M12*N12</f>
        <v>0</v>
      </c>
      <c r="P12" s="25">
        <f t="shared" ref="P12" si="2">S12</f>
        <v>0</v>
      </c>
      <c r="Q12" s="25"/>
      <c r="R12" s="25">
        <f t="shared" ref="R12" si="3">P12*Q12</f>
        <v>0</v>
      </c>
      <c r="S12" s="25">
        <f t="shared" ref="S12" si="4">V12</f>
        <v>0</v>
      </c>
      <c r="T12" s="25"/>
      <c r="U12" s="25">
        <f t="shared" ref="U12" si="5">S12*T12</f>
        <v>0</v>
      </c>
      <c r="V12" s="25">
        <f t="shared" ref="V12" si="6">Y12</f>
        <v>0</v>
      </c>
      <c r="W12" s="25"/>
      <c r="X12" s="25">
        <f t="shared" ref="X12" si="7">V12*W12</f>
        <v>0</v>
      </c>
    </row>
    <row r="13" spans="1:24" ht="15.75" x14ac:dyDescent="0.25">
      <c r="A13" s="33"/>
      <c r="B13" s="33"/>
      <c r="C13" s="33"/>
      <c r="D13" s="33"/>
      <c r="E13" s="33"/>
      <c r="F13" s="33"/>
      <c r="G13" s="33"/>
      <c r="H13" s="26" t="s">
        <v>186</v>
      </c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</row>
    <row r="14" spans="1:24" ht="15.75" x14ac:dyDescent="0.25">
      <c r="A14" s="34"/>
      <c r="B14" s="34"/>
      <c r="C14" s="34"/>
      <c r="D14" s="34"/>
      <c r="E14" s="33"/>
      <c r="F14" s="33"/>
      <c r="G14" s="33"/>
      <c r="H14" s="33"/>
      <c r="I14" s="33"/>
      <c r="J14" s="24"/>
      <c r="K14" s="28"/>
      <c r="L14" s="29"/>
      <c r="M14" s="28"/>
      <c r="N14" s="28"/>
      <c r="O14" s="29"/>
      <c r="P14" s="28"/>
      <c r="Q14" s="28"/>
      <c r="R14" s="29"/>
      <c r="S14" s="28"/>
      <c r="T14" s="28"/>
      <c r="U14" s="29"/>
      <c r="V14" s="28"/>
      <c r="W14" s="28"/>
      <c r="X14" s="29"/>
    </row>
    <row r="15" spans="1:24" ht="21" customHeight="1" x14ac:dyDescent="0.25">
      <c r="A15" s="324" t="s">
        <v>168</v>
      </c>
      <c r="B15" s="324"/>
      <c r="C15" s="324"/>
      <c r="D15" s="324"/>
      <c r="E15" s="324"/>
      <c r="F15" s="324"/>
      <c r="G15" s="324"/>
      <c r="H15" s="324"/>
      <c r="I15" s="33"/>
      <c r="J15" s="24"/>
      <c r="K15" s="28"/>
      <c r="L15" s="29"/>
      <c r="M15" s="28"/>
      <c r="N15" s="28"/>
      <c r="O15" s="29"/>
      <c r="P15" s="28"/>
      <c r="Q15" s="28"/>
      <c r="R15" s="29"/>
      <c r="S15" s="28"/>
      <c r="T15" s="28"/>
      <c r="U15" s="29"/>
      <c r="V15" s="28"/>
      <c r="W15" s="28"/>
      <c r="X15" s="29"/>
    </row>
    <row r="16" spans="1:24" ht="21" customHeight="1" x14ac:dyDescent="0.25">
      <c r="A16" s="464" t="s">
        <v>170</v>
      </c>
      <c r="B16" s="464"/>
      <c r="C16" s="464"/>
      <c r="D16" s="464"/>
      <c r="E16" s="464"/>
      <c r="F16" s="464"/>
      <c r="G16" s="464"/>
      <c r="H16" s="464"/>
      <c r="I16" s="464"/>
      <c r="J16" s="464"/>
      <c r="K16" s="464"/>
      <c r="L16" s="464"/>
      <c r="M16" s="464"/>
      <c r="N16" s="464"/>
      <c r="O16" s="464"/>
      <c r="P16" s="464"/>
      <c r="Q16" s="464"/>
      <c r="R16" s="464"/>
      <c r="S16" s="464"/>
      <c r="T16" s="464"/>
      <c r="U16" s="464"/>
      <c r="V16" s="464"/>
      <c r="W16" s="464"/>
      <c r="X16" s="464"/>
    </row>
    <row r="17" spans="1:24" ht="47.25" x14ac:dyDescent="0.25">
      <c r="A17" s="33"/>
      <c r="B17" s="33"/>
      <c r="C17" s="33"/>
      <c r="D17" s="33"/>
      <c r="E17" s="33"/>
      <c r="F17" s="33"/>
      <c r="G17" s="33"/>
      <c r="H17" s="24" t="s">
        <v>184</v>
      </c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</row>
    <row r="18" spans="1:24" ht="21" customHeight="1" x14ac:dyDescent="0.25">
      <c r="A18" s="33"/>
      <c r="B18" s="33"/>
      <c r="C18" s="33"/>
      <c r="D18" s="33"/>
      <c r="E18" s="33"/>
      <c r="F18" s="33"/>
      <c r="G18" s="33"/>
      <c r="H18" s="26" t="s">
        <v>186</v>
      </c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</row>
    <row r="19" spans="1:24" ht="21" customHeight="1" x14ac:dyDescent="0.25">
      <c r="A19" s="33"/>
      <c r="B19" s="33"/>
      <c r="C19" s="33"/>
      <c r="D19" s="33"/>
      <c r="E19" s="33"/>
      <c r="F19" s="33"/>
      <c r="G19" s="33"/>
      <c r="H19" s="33"/>
      <c r="I19" s="33"/>
      <c r="J19" s="24"/>
      <c r="K19" s="28"/>
      <c r="L19" s="29"/>
      <c r="M19" s="28"/>
      <c r="N19" s="28"/>
      <c r="O19" s="29"/>
      <c r="P19" s="28"/>
      <c r="Q19" s="28"/>
      <c r="R19" s="29"/>
      <c r="S19" s="28"/>
      <c r="T19" s="28"/>
      <c r="U19" s="29"/>
      <c r="V19" s="28"/>
      <c r="W19" s="28"/>
      <c r="X19" s="29"/>
    </row>
    <row r="20" spans="1:24" ht="15.75" x14ac:dyDescent="0.25">
      <c r="A20" s="324" t="s">
        <v>171</v>
      </c>
      <c r="B20" s="324"/>
      <c r="C20" s="324"/>
      <c r="D20" s="324"/>
      <c r="E20" s="324"/>
      <c r="F20" s="324"/>
      <c r="G20" s="324"/>
      <c r="H20" s="324"/>
      <c r="I20" s="33"/>
      <c r="J20" s="24"/>
      <c r="K20" s="28"/>
      <c r="L20" s="29"/>
      <c r="M20" s="28"/>
      <c r="N20" s="28"/>
      <c r="O20" s="29"/>
      <c r="P20" s="28"/>
      <c r="Q20" s="28"/>
      <c r="R20" s="29"/>
      <c r="S20" s="28"/>
      <c r="T20" s="28"/>
      <c r="U20" s="29"/>
      <c r="V20" s="28"/>
      <c r="W20" s="28"/>
      <c r="X20" s="29"/>
    </row>
    <row r="21" spans="1:24" ht="21" customHeight="1" x14ac:dyDescent="0.25">
      <c r="A21" s="324"/>
      <c r="B21" s="324"/>
      <c r="C21" s="324"/>
      <c r="D21" s="324"/>
      <c r="E21" s="324"/>
      <c r="F21" s="324"/>
      <c r="G21" s="324"/>
      <c r="H21" s="324"/>
      <c r="I21" s="324"/>
      <c r="J21" s="324"/>
      <c r="K21" s="324"/>
      <c r="L21" s="324"/>
      <c r="M21" s="324"/>
      <c r="N21" s="324"/>
      <c r="O21" s="324"/>
      <c r="P21" s="324"/>
      <c r="Q21" s="324"/>
      <c r="R21" s="324"/>
      <c r="S21" s="324"/>
      <c r="T21" s="324"/>
      <c r="U21" s="324"/>
      <c r="V21" s="324"/>
      <c r="W21" s="324"/>
      <c r="X21" s="324"/>
    </row>
    <row r="22" spans="1:24" ht="21" customHeight="1" x14ac:dyDescent="0.25">
      <c r="A22" s="463" t="s">
        <v>185</v>
      </c>
      <c r="B22" s="463"/>
      <c r="C22" s="463"/>
      <c r="D22" s="463"/>
      <c r="E22" s="463"/>
      <c r="F22" s="463"/>
      <c r="G22" s="463"/>
      <c r="H22" s="463"/>
      <c r="I22" s="463"/>
      <c r="J22" s="463"/>
      <c r="K22" s="463"/>
      <c r="L22" s="463"/>
      <c r="M22" s="463"/>
      <c r="N22" s="463"/>
      <c r="O22" s="463"/>
      <c r="P22" s="463"/>
      <c r="Q22" s="463"/>
      <c r="R22" s="463"/>
      <c r="S22" s="463"/>
      <c r="T22" s="463"/>
      <c r="U22" s="463"/>
      <c r="V22" s="463"/>
      <c r="W22" s="463"/>
      <c r="X22" s="463"/>
    </row>
    <row r="23" spans="1:24" ht="21" customHeight="1" x14ac:dyDescent="0.25">
      <c r="A23" s="33"/>
      <c r="B23" s="33"/>
      <c r="C23" s="33"/>
      <c r="D23" s="33"/>
      <c r="E23" s="33"/>
      <c r="F23" s="33"/>
      <c r="G23" s="33"/>
      <c r="H23" s="26" t="s">
        <v>188</v>
      </c>
      <c r="I23" s="33"/>
      <c r="J23" s="24"/>
      <c r="K23" s="28"/>
      <c r="L23" s="29"/>
      <c r="M23" s="28"/>
      <c r="N23" s="28"/>
      <c r="O23" s="29"/>
      <c r="P23" s="28"/>
      <c r="Q23" s="28"/>
      <c r="R23" s="29"/>
      <c r="S23" s="28"/>
      <c r="T23" s="28"/>
      <c r="U23" s="29"/>
      <c r="V23" s="28"/>
      <c r="W23" s="28"/>
      <c r="X23" s="29"/>
    </row>
    <row r="24" spans="1:24" ht="21" customHeight="1" x14ac:dyDescent="0.25">
      <c r="A24" s="324" t="s">
        <v>187</v>
      </c>
      <c r="B24" s="324"/>
      <c r="C24" s="324"/>
      <c r="D24" s="324"/>
      <c r="E24" s="324"/>
      <c r="F24" s="324"/>
      <c r="G24" s="324"/>
      <c r="H24" s="324"/>
      <c r="I24" s="33"/>
      <c r="J24" s="24"/>
      <c r="K24" s="28"/>
      <c r="L24" s="29"/>
      <c r="M24" s="28"/>
      <c r="N24" s="28"/>
      <c r="O24" s="29"/>
      <c r="P24" s="28"/>
      <c r="Q24" s="28"/>
      <c r="R24" s="29"/>
      <c r="S24" s="28"/>
      <c r="T24" s="28"/>
      <c r="U24" s="29"/>
      <c r="V24" s="28"/>
      <c r="W24" s="28"/>
      <c r="X24" s="29"/>
    </row>
    <row r="25" spans="1:24" ht="32.25" customHeight="1" x14ac:dyDescent="0.25">
      <c r="A25" s="464" t="s">
        <v>161</v>
      </c>
      <c r="B25" s="464"/>
      <c r="C25" s="464"/>
      <c r="D25" s="464"/>
      <c r="E25" s="464"/>
      <c r="F25" s="464"/>
      <c r="G25" s="464"/>
      <c r="H25" s="464"/>
      <c r="I25" s="33"/>
      <c r="J25" s="24"/>
      <c r="K25" s="28"/>
      <c r="L25" s="29"/>
      <c r="M25" s="28"/>
      <c r="N25" s="28"/>
      <c r="O25" s="29"/>
      <c r="P25" s="28"/>
      <c r="Q25" s="28"/>
      <c r="R25" s="29"/>
      <c r="S25" s="28"/>
      <c r="T25" s="28"/>
      <c r="U25" s="29"/>
      <c r="V25" s="28"/>
      <c r="W25" s="28"/>
      <c r="X25" s="29"/>
    </row>
    <row r="28" spans="1:24" x14ac:dyDescent="0.25">
      <c r="A28" s="329" t="s">
        <v>14</v>
      </c>
      <c r="B28" s="329"/>
      <c r="C28" s="329"/>
      <c r="D28" s="329"/>
      <c r="E28" s="329"/>
      <c r="F28" s="329"/>
      <c r="G28" s="329"/>
      <c r="H28" s="329"/>
      <c r="I28" s="15"/>
    </row>
    <row r="29" spans="1:24" x14ac:dyDescent="0.25">
      <c r="A29" s="329" t="s">
        <v>15</v>
      </c>
      <c r="B29" s="329"/>
      <c r="C29" s="329"/>
      <c r="D29" s="329"/>
      <c r="E29" s="329"/>
      <c r="F29" s="329"/>
      <c r="G29" s="329"/>
      <c r="H29" s="329"/>
      <c r="I29" s="15"/>
    </row>
    <row r="30" spans="1:24" s="16" customFormat="1" x14ac:dyDescent="0.25"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</sheetData>
  <mergeCells count="27">
    <mergeCell ref="A28:H28"/>
    <mergeCell ref="A29:H29"/>
    <mergeCell ref="A22:X22"/>
    <mergeCell ref="A24:H24"/>
    <mergeCell ref="A11:X11"/>
    <mergeCell ref="A15:H15"/>
    <mergeCell ref="A16:X16"/>
    <mergeCell ref="A20:H20"/>
    <mergeCell ref="A21:X21"/>
    <mergeCell ref="A25:H25"/>
    <mergeCell ref="A8:H9"/>
    <mergeCell ref="J8:L8"/>
    <mergeCell ref="M8:X8"/>
    <mergeCell ref="M9:O9"/>
    <mergeCell ref="P9:R9"/>
    <mergeCell ref="S9:U9"/>
    <mergeCell ref="V9:X9"/>
    <mergeCell ref="J9:J10"/>
    <mergeCell ref="K9:K10"/>
    <mergeCell ref="L9:L10"/>
    <mergeCell ref="I9:I10"/>
    <mergeCell ref="A6:K6"/>
    <mergeCell ref="A1:X1"/>
    <mergeCell ref="A2:K2"/>
    <mergeCell ref="A3:K3"/>
    <mergeCell ref="A4:K4"/>
    <mergeCell ref="A5:K5"/>
  </mergeCells>
  <pageMargins left="0.31496062992125984" right="0.31496062992125984" top="1.1417322834645669" bottom="0.74803149606299213" header="0.31496062992125984" footer="0.31496062992125984"/>
  <pageSetup paperSize="9" scale="4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D36"/>
  <sheetViews>
    <sheetView workbookViewId="0">
      <selection activeCell="Q39" sqref="Q39"/>
    </sheetView>
  </sheetViews>
  <sheetFormatPr defaultRowHeight="15" x14ac:dyDescent="0.25"/>
  <cols>
    <col min="1" max="1" width="9.140625" style="2"/>
    <col min="2" max="2" width="13" style="3" customWidth="1"/>
    <col min="3" max="3" width="63.85546875" style="2" customWidth="1"/>
    <col min="4" max="16384" width="9.140625" style="2"/>
  </cols>
  <sheetData>
    <row r="1" spans="1:4" x14ac:dyDescent="0.25">
      <c r="B1" s="7"/>
      <c r="C1" s="6" t="s">
        <v>190</v>
      </c>
      <c r="D1" s="7"/>
    </row>
    <row r="2" spans="1:4" x14ac:dyDescent="0.25">
      <c r="A2" s="5"/>
      <c r="B2" s="5"/>
      <c r="C2" s="5"/>
      <c r="D2" s="5"/>
    </row>
    <row r="3" spans="1:4" ht="18.75" x14ac:dyDescent="0.3">
      <c r="A3" s="465" t="s">
        <v>90</v>
      </c>
      <c r="B3" s="465"/>
      <c r="C3" s="465"/>
      <c r="D3" s="465"/>
    </row>
    <row r="4" spans="1:4" x14ac:dyDescent="0.25">
      <c r="A4" s="4"/>
      <c r="B4" s="4"/>
      <c r="C4" s="4"/>
      <c r="D4" s="4"/>
    </row>
    <row r="5" spans="1:4" ht="15.75" x14ac:dyDescent="0.25">
      <c r="B5" s="31" t="s">
        <v>91</v>
      </c>
      <c r="C5" s="31" t="s">
        <v>92</v>
      </c>
    </row>
    <row r="6" spans="1:4" ht="15.75" x14ac:dyDescent="0.25">
      <c r="B6" s="31">
        <v>101</v>
      </c>
      <c r="C6" s="9" t="s">
        <v>69</v>
      </c>
    </row>
    <row r="7" spans="1:4" ht="15.75" x14ac:dyDescent="0.25">
      <c r="B7" s="31">
        <v>102</v>
      </c>
      <c r="C7" s="9" t="s">
        <v>70</v>
      </c>
    </row>
    <row r="8" spans="1:4" ht="15.75" x14ac:dyDescent="0.25">
      <c r="B8" s="31">
        <v>103</v>
      </c>
      <c r="C8" s="9" t="s">
        <v>71</v>
      </c>
    </row>
    <row r="9" spans="1:4" ht="15.75" x14ac:dyDescent="0.25">
      <c r="B9" s="31">
        <v>104</v>
      </c>
      <c r="C9" s="9" t="s">
        <v>158</v>
      </c>
    </row>
    <row r="10" spans="1:4" ht="15.75" x14ac:dyDescent="0.25">
      <c r="B10" s="31">
        <v>105</v>
      </c>
      <c r="C10" s="9" t="s">
        <v>72</v>
      </c>
    </row>
    <row r="11" spans="1:4" ht="15.75" x14ac:dyDescent="0.25">
      <c r="B11" s="31">
        <v>106</v>
      </c>
      <c r="C11" s="9" t="s">
        <v>73</v>
      </c>
    </row>
    <row r="12" spans="1:4" ht="15.75" x14ac:dyDescent="0.25">
      <c r="B12" s="31">
        <v>109</v>
      </c>
      <c r="C12" s="9" t="s">
        <v>173</v>
      </c>
    </row>
    <row r="13" spans="1:4" ht="15.75" x14ac:dyDescent="0.25">
      <c r="B13" s="31">
        <v>111</v>
      </c>
      <c r="C13" s="9" t="s">
        <v>174</v>
      </c>
    </row>
    <row r="14" spans="1:4" ht="15.75" x14ac:dyDescent="0.25">
      <c r="B14" s="31">
        <v>112</v>
      </c>
      <c r="C14" s="32" t="s">
        <v>175</v>
      </c>
    </row>
    <row r="15" spans="1:4" ht="15.75" x14ac:dyDescent="0.25">
      <c r="B15" s="31">
        <v>201</v>
      </c>
      <c r="C15" s="9" t="s">
        <v>76</v>
      </c>
    </row>
    <row r="16" spans="1:4" ht="15.75" x14ac:dyDescent="0.25">
      <c r="B16" s="31">
        <v>202</v>
      </c>
      <c r="C16" s="9" t="s">
        <v>176</v>
      </c>
    </row>
    <row r="17" spans="2:3" ht="15.75" x14ac:dyDescent="0.25">
      <c r="B17" s="31">
        <v>203</v>
      </c>
      <c r="C17" s="9" t="s">
        <v>77</v>
      </c>
    </row>
    <row r="18" spans="2:3" ht="15.75" x14ac:dyDescent="0.25">
      <c r="B18" s="31">
        <v>204</v>
      </c>
      <c r="C18" s="9" t="s">
        <v>78</v>
      </c>
    </row>
    <row r="19" spans="2:3" ht="15.75" x14ac:dyDescent="0.25">
      <c r="B19" s="31">
        <v>301</v>
      </c>
      <c r="C19" s="9" t="s">
        <v>79</v>
      </c>
    </row>
    <row r="20" spans="2:3" ht="15.75" x14ac:dyDescent="0.25">
      <c r="B20" s="31">
        <v>302</v>
      </c>
      <c r="C20" s="9" t="s">
        <v>80</v>
      </c>
    </row>
    <row r="21" spans="2:3" ht="15.75" x14ac:dyDescent="0.25">
      <c r="B21" s="31">
        <v>303</v>
      </c>
      <c r="C21" s="9" t="s">
        <v>81</v>
      </c>
    </row>
    <row r="22" spans="2:3" ht="15.75" hidden="1" x14ac:dyDescent="0.25">
      <c r="B22" s="31">
        <v>304</v>
      </c>
      <c r="C22" s="9" t="s">
        <v>82</v>
      </c>
    </row>
    <row r="23" spans="2:3" ht="15.75" x14ac:dyDescent="0.25">
      <c r="B23" s="31">
        <v>305</v>
      </c>
      <c r="C23" s="9" t="s">
        <v>83</v>
      </c>
    </row>
    <row r="24" spans="2:3" ht="15.75" x14ac:dyDescent="0.25">
      <c r="B24" s="31">
        <v>310</v>
      </c>
      <c r="C24" s="9" t="s">
        <v>84</v>
      </c>
    </row>
    <row r="25" spans="2:3" ht="15.75" x14ac:dyDescent="0.25">
      <c r="B25" s="31">
        <v>401</v>
      </c>
      <c r="C25" s="9" t="s">
        <v>159</v>
      </c>
    </row>
    <row r="26" spans="2:3" ht="15.75" x14ac:dyDescent="0.25">
      <c r="B26" s="31">
        <v>402</v>
      </c>
      <c r="C26" s="9" t="s">
        <v>85</v>
      </c>
    </row>
    <row r="27" spans="2:3" ht="15.75" x14ac:dyDescent="0.25">
      <c r="B27" s="31">
        <v>408</v>
      </c>
      <c r="C27" s="32" t="s">
        <v>74</v>
      </c>
    </row>
    <row r="28" spans="2:3" ht="15.75" x14ac:dyDescent="0.25">
      <c r="B28" s="31">
        <v>410</v>
      </c>
      <c r="C28" s="32" t="s">
        <v>75</v>
      </c>
    </row>
    <row r="29" spans="2:3" ht="15.75" x14ac:dyDescent="0.25">
      <c r="B29" s="31">
        <v>601</v>
      </c>
      <c r="C29" s="9" t="s">
        <v>86</v>
      </c>
    </row>
    <row r="30" spans="2:3" ht="15.75" x14ac:dyDescent="0.25">
      <c r="B30" s="31">
        <v>603</v>
      </c>
      <c r="C30" s="9" t="s">
        <v>160</v>
      </c>
    </row>
    <row r="31" spans="2:3" ht="15.75" x14ac:dyDescent="0.25">
      <c r="B31" s="31">
        <v>604</v>
      </c>
      <c r="C31" s="9" t="s">
        <v>87</v>
      </c>
    </row>
    <row r="32" spans="2:3" ht="15.75" x14ac:dyDescent="0.25">
      <c r="B32" s="31">
        <v>605</v>
      </c>
      <c r="C32" s="9" t="s">
        <v>88</v>
      </c>
    </row>
    <row r="33" spans="2:3" ht="15.75" x14ac:dyDescent="0.25">
      <c r="B33" s="31">
        <v>606</v>
      </c>
      <c r="C33" s="9" t="s">
        <v>89</v>
      </c>
    </row>
    <row r="34" spans="2:3" ht="15.75" hidden="1" x14ac:dyDescent="0.25">
      <c r="B34" s="31">
        <v>627</v>
      </c>
      <c r="C34" s="9" t="s">
        <v>147</v>
      </c>
    </row>
    <row r="35" spans="2:3" ht="15.75" x14ac:dyDescent="0.25">
      <c r="B35" s="31">
        <v>701</v>
      </c>
      <c r="C35" s="9" t="s">
        <v>148</v>
      </c>
    </row>
    <row r="36" spans="2:3" ht="15.75" x14ac:dyDescent="0.25">
      <c r="B36" s="31">
        <v>702</v>
      </c>
      <c r="C36" s="9" t="s">
        <v>149</v>
      </c>
    </row>
  </sheetData>
  <mergeCells count="1">
    <mergeCell ref="A3:D3"/>
  </mergeCells>
  <pageMargins left="0.7" right="0.7" top="0.75" bottom="0.75" header="0.3" footer="0.3"/>
  <pageSetup paperSize="9" scale="91" orientation="portrait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4"/>
  <sheetViews>
    <sheetView view="pageBreakPreview" zoomScale="60" zoomScaleNormal="100" workbookViewId="0">
      <selection activeCell="B1" sqref="B1"/>
    </sheetView>
  </sheetViews>
  <sheetFormatPr defaultRowHeight="15.75" x14ac:dyDescent="0.25"/>
  <cols>
    <col min="1" max="1" width="12.140625" style="209" customWidth="1"/>
    <col min="2" max="2" width="128.28515625" style="214" customWidth="1"/>
  </cols>
  <sheetData>
    <row r="1" spans="1:5" ht="94.5" x14ac:dyDescent="0.25">
      <c r="B1" s="221" t="s">
        <v>937</v>
      </c>
    </row>
    <row r="3" spans="1:5" x14ac:dyDescent="0.25">
      <c r="A3" s="466" t="s">
        <v>928</v>
      </c>
      <c r="B3" s="466"/>
    </row>
    <row r="5" spans="1:5" x14ac:dyDescent="0.25">
      <c r="A5" s="215" t="s">
        <v>91</v>
      </c>
      <c r="B5" s="206" t="s">
        <v>903</v>
      </c>
    </row>
    <row r="6" spans="1:5" x14ac:dyDescent="0.25">
      <c r="A6" s="222" t="s">
        <v>644</v>
      </c>
      <c r="B6" s="220" t="s">
        <v>390</v>
      </c>
      <c r="C6" s="210"/>
      <c r="D6" s="210"/>
      <c r="E6" s="210"/>
    </row>
    <row r="7" spans="1:5" x14ac:dyDescent="0.25">
      <c r="A7" s="222" t="s">
        <v>645</v>
      </c>
      <c r="B7" s="220" t="s">
        <v>391</v>
      </c>
      <c r="C7" s="212"/>
    </row>
    <row r="8" spans="1:5" ht="47.25" x14ac:dyDescent="0.25">
      <c r="A8" s="222" t="s">
        <v>646</v>
      </c>
      <c r="B8" s="220" t="s">
        <v>392</v>
      </c>
      <c r="C8" s="213"/>
    </row>
    <row r="9" spans="1:5" x14ac:dyDescent="0.25">
      <c r="A9" s="222" t="s">
        <v>647</v>
      </c>
      <c r="B9" s="220" t="s">
        <v>393</v>
      </c>
      <c r="C9" s="210"/>
      <c r="D9" s="210"/>
      <c r="E9" s="210"/>
    </row>
    <row r="10" spans="1:5" x14ac:dyDescent="0.25">
      <c r="A10" s="222" t="s">
        <v>648</v>
      </c>
      <c r="B10" s="220" t="s">
        <v>394</v>
      </c>
      <c r="C10" s="212"/>
    </row>
    <row r="11" spans="1:5" x14ac:dyDescent="0.25">
      <c r="A11" s="222" t="s">
        <v>649</v>
      </c>
      <c r="B11" s="220" t="s">
        <v>395</v>
      </c>
      <c r="C11" s="213"/>
    </row>
    <row r="12" spans="1:5" x14ac:dyDescent="0.25">
      <c r="A12" s="222" t="s">
        <v>650</v>
      </c>
      <c r="B12" s="220" t="s">
        <v>396</v>
      </c>
      <c r="C12" s="213"/>
    </row>
    <row r="13" spans="1:5" x14ac:dyDescent="0.25">
      <c r="A13" s="222" t="s">
        <v>651</v>
      </c>
      <c r="B13" s="220" t="s">
        <v>397</v>
      </c>
      <c r="C13" s="213"/>
    </row>
    <row r="14" spans="1:5" ht="47.25" x14ac:dyDescent="0.25">
      <c r="A14" s="222" t="s">
        <v>652</v>
      </c>
      <c r="B14" s="220" t="s">
        <v>398</v>
      </c>
      <c r="C14" s="210"/>
      <c r="D14" s="210"/>
      <c r="E14" s="210"/>
    </row>
    <row r="15" spans="1:5" ht="47.25" x14ac:dyDescent="0.25">
      <c r="A15" s="222" t="s">
        <v>653</v>
      </c>
      <c r="B15" s="220" t="s">
        <v>399</v>
      </c>
      <c r="C15" s="212"/>
    </row>
    <row r="16" spans="1:5" x14ac:dyDescent="0.25">
      <c r="A16" s="222" t="s">
        <v>654</v>
      </c>
      <c r="B16" s="220" t="s">
        <v>400</v>
      </c>
      <c r="C16" s="213"/>
    </row>
    <row r="17" spans="1:5" ht="31.5" x14ac:dyDescent="0.25">
      <c r="A17" s="222" t="s">
        <v>655</v>
      </c>
      <c r="B17" s="220" t="s">
        <v>401</v>
      </c>
      <c r="C17" s="213"/>
    </row>
    <row r="18" spans="1:5" x14ac:dyDescent="0.25">
      <c r="A18" s="222" t="s">
        <v>656</v>
      </c>
      <c r="B18" s="220" t="s">
        <v>402</v>
      </c>
      <c r="C18" s="210"/>
      <c r="D18" s="210"/>
      <c r="E18" s="210"/>
    </row>
    <row r="19" spans="1:5" x14ac:dyDescent="0.25">
      <c r="A19" s="222" t="s">
        <v>657</v>
      </c>
      <c r="B19" s="220" t="s">
        <v>403</v>
      </c>
      <c r="C19" s="212"/>
    </row>
    <row r="20" spans="1:5" x14ac:dyDescent="0.25">
      <c r="A20" s="222" t="s">
        <v>658</v>
      </c>
      <c r="B20" s="220" t="s">
        <v>404</v>
      </c>
      <c r="C20" s="213"/>
    </row>
    <row r="21" spans="1:5" x14ac:dyDescent="0.25">
      <c r="A21" s="222" t="s">
        <v>659</v>
      </c>
      <c r="B21" s="220" t="s">
        <v>405</v>
      </c>
      <c r="C21" s="213"/>
    </row>
    <row r="22" spans="1:5" x14ac:dyDescent="0.25">
      <c r="A22" s="222" t="s">
        <v>660</v>
      </c>
      <c r="B22" s="220" t="s">
        <v>406</v>
      </c>
      <c r="C22" s="213"/>
    </row>
    <row r="23" spans="1:5" x14ac:dyDescent="0.25">
      <c r="A23" s="222" t="s">
        <v>661</v>
      </c>
      <c r="B23" s="220" t="s">
        <v>407</v>
      </c>
      <c r="C23" s="212"/>
    </row>
    <row r="24" spans="1:5" ht="31.5" x14ac:dyDescent="0.25">
      <c r="A24" s="222" t="s">
        <v>662</v>
      </c>
      <c r="B24" s="220" t="s">
        <v>408</v>
      </c>
      <c r="C24" s="213"/>
    </row>
    <row r="25" spans="1:5" x14ac:dyDescent="0.25">
      <c r="A25" s="222" t="s">
        <v>663</v>
      </c>
      <c r="B25" s="220" t="s">
        <v>405</v>
      </c>
      <c r="C25" s="213"/>
    </row>
    <row r="26" spans="1:5" x14ac:dyDescent="0.25">
      <c r="A26" s="222" t="s">
        <v>664</v>
      </c>
      <c r="B26" s="220" t="s">
        <v>406</v>
      </c>
      <c r="C26" s="213"/>
    </row>
    <row r="27" spans="1:5" ht="31.5" x14ac:dyDescent="0.25">
      <c r="A27" s="222" t="s">
        <v>665</v>
      </c>
      <c r="B27" s="220" t="s">
        <v>409</v>
      </c>
      <c r="C27" s="212"/>
    </row>
    <row r="28" spans="1:5" ht="31.5" x14ac:dyDescent="0.25">
      <c r="A28" s="222" t="s">
        <v>666</v>
      </c>
      <c r="B28" s="220" t="s">
        <v>410</v>
      </c>
      <c r="C28" s="213"/>
    </row>
    <row r="29" spans="1:5" x14ac:dyDescent="0.25">
      <c r="A29" s="222" t="s">
        <v>667</v>
      </c>
      <c r="B29" s="220" t="s">
        <v>405</v>
      </c>
      <c r="C29" s="213"/>
    </row>
    <row r="30" spans="1:5" x14ac:dyDescent="0.25">
      <c r="A30" s="222" t="s">
        <v>668</v>
      </c>
      <c r="B30" s="220" t="s">
        <v>411</v>
      </c>
      <c r="C30" s="212"/>
    </row>
    <row r="31" spans="1:5" x14ac:dyDescent="0.25">
      <c r="A31" s="222" t="s">
        <v>669</v>
      </c>
      <c r="B31" s="220" t="s">
        <v>412</v>
      </c>
      <c r="C31" s="213"/>
    </row>
    <row r="32" spans="1:5" x14ac:dyDescent="0.25">
      <c r="A32" s="222" t="s">
        <v>670</v>
      </c>
      <c r="B32" s="220" t="s">
        <v>413</v>
      </c>
      <c r="C32" s="213"/>
    </row>
    <row r="33" spans="1:3" x14ac:dyDescent="0.25">
      <c r="A33" s="222" t="s">
        <v>671</v>
      </c>
      <c r="B33" s="220" t="s">
        <v>414</v>
      </c>
      <c r="C33" s="213"/>
    </row>
    <row r="34" spans="1:3" x14ac:dyDescent="0.25">
      <c r="A34" s="222" t="s">
        <v>672</v>
      </c>
      <c r="B34" s="220" t="s">
        <v>415</v>
      </c>
      <c r="C34" s="213"/>
    </row>
    <row r="35" spans="1:3" x14ac:dyDescent="0.25">
      <c r="A35" s="222" t="s">
        <v>673</v>
      </c>
      <c r="B35" s="220" t="s">
        <v>416</v>
      </c>
      <c r="C35" s="213"/>
    </row>
    <row r="36" spans="1:3" ht="31.5" x14ac:dyDescent="0.25">
      <c r="A36" s="222" t="s">
        <v>674</v>
      </c>
      <c r="B36" s="220" t="s">
        <v>417</v>
      </c>
      <c r="C36" s="213"/>
    </row>
    <row r="37" spans="1:3" x14ac:dyDescent="0.25">
      <c r="A37" s="222" t="s">
        <v>675</v>
      </c>
      <c r="B37" s="220" t="s">
        <v>418</v>
      </c>
      <c r="C37" s="213"/>
    </row>
    <row r="38" spans="1:3" x14ac:dyDescent="0.25">
      <c r="A38" s="222" t="s">
        <v>676</v>
      </c>
      <c r="B38" s="220" t="s">
        <v>419</v>
      </c>
      <c r="C38" s="213"/>
    </row>
    <row r="39" spans="1:3" x14ac:dyDescent="0.25">
      <c r="A39" s="222" t="s">
        <v>677</v>
      </c>
      <c r="B39" s="220" t="s">
        <v>420</v>
      </c>
      <c r="C39" s="213"/>
    </row>
    <row r="40" spans="1:3" x14ac:dyDescent="0.25">
      <c r="A40" s="222" t="s">
        <v>678</v>
      </c>
      <c r="B40" s="220" t="s">
        <v>421</v>
      </c>
      <c r="C40" s="212"/>
    </row>
    <row r="41" spans="1:3" x14ac:dyDescent="0.25">
      <c r="A41" s="222" t="s">
        <v>679</v>
      </c>
      <c r="B41" s="220" t="s">
        <v>422</v>
      </c>
      <c r="C41" s="213"/>
    </row>
    <row r="42" spans="1:3" x14ac:dyDescent="0.25">
      <c r="A42" s="222" t="s">
        <v>680</v>
      </c>
      <c r="B42" s="220" t="s">
        <v>405</v>
      </c>
      <c r="C42" s="213"/>
    </row>
    <row r="43" spans="1:3" x14ac:dyDescent="0.25">
      <c r="A43" s="222" t="s">
        <v>681</v>
      </c>
      <c r="B43" s="220" t="s">
        <v>406</v>
      </c>
      <c r="C43" s="213"/>
    </row>
    <row r="44" spans="1:3" x14ac:dyDescent="0.25">
      <c r="A44" s="222" t="s">
        <v>682</v>
      </c>
      <c r="B44" s="220" t="s">
        <v>423</v>
      </c>
      <c r="C44" s="212"/>
    </row>
    <row r="45" spans="1:3" x14ac:dyDescent="0.25">
      <c r="A45" s="222" t="s">
        <v>683</v>
      </c>
      <c r="B45" s="220" t="s">
        <v>424</v>
      </c>
      <c r="C45" s="213"/>
    </row>
    <row r="46" spans="1:3" x14ac:dyDescent="0.25">
      <c r="A46" s="222" t="s">
        <v>684</v>
      </c>
      <c r="B46" s="220" t="s">
        <v>425</v>
      </c>
      <c r="C46" s="213"/>
    </row>
    <row r="47" spans="1:3" x14ac:dyDescent="0.25">
      <c r="A47" s="222" t="s">
        <v>685</v>
      </c>
      <c r="B47" s="220" t="s">
        <v>426</v>
      </c>
      <c r="C47" s="213"/>
    </row>
    <row r="48" spans="1:3" x14ac:dyDescent="0.25">
      <c r="A48" s="222" t="s">
        <v>686</v>
      </c>
      <c r="B48" s="220" t="s">
        <v>427</v>
      </c>
      <c r="C48" s="212"/>
    </row>
    <row r="49" spans="1:5" x14ac:dyDescent="0.25">
      <c r="A49" s="222" t="s">
        <v>687</v>
      </c>
      <c r="B49" s="220" t="s">
        <v>428</v>
      </c>
      <c r="C49" s="213"/>
    </row>
    <row r="50" spans="1:5" x14ac:dyDescent="0.25">
      <c r="A50" s="222" t="s">
        <v>688</v>
      </c>
      <c r="B50" s="220" t="s">
        <v>429</v>
      </c>
      <c r="C50" s="212"/>
    </row>
    <row r="51" spans="1:5" ht="31.5" x14ac:dyDescent="0.25">
      <c r="A51" s="222" t="s">
        <v>689</v>
      </c>
      <c r="B51" s="220" t="s">
        <v>430</v>
      </c>
      <c r="C51" s="213"/>
    </row>
    <row r="52" spans="1:5" ht="31.5" x14ac:dyDescent="0.25">
      <c r="A52" s="222" t="s">
        <v>690</v>
      </c>
      <c r="B52" s="220" t="s">
        <v>431</v>
      </c>
      <c r="C52" s="213"/>
    </row>
    <row r="53" spans="1:5" ht="31.5" x14ac:dyDescent="0.25">
      <c r="A53" s="222" t="s">
        <v>691</v>
      </c>
      <c r="B53" s="220" t="s">
        <v>432</v>
      </c>
      <c r="C53" s="213"/>
    </row>
    <row r="54" spans="1:5" x14ac:dyDescent="0.25">
      <c r="A54" s="222" t="s">
        <v>692</v>
      </c>
      <c r="B54" s="220" t="s">
        <v>433</v>
      </c>
      <c r="C54" s="213"/>
    </row>
    <row r="55" spans="1:5" x14ac:dyDescent="0.25">
      <c r="A55" s="222" t="s">
        <v>693</v>
      </c>
      <c r="B55" s="220" t="s">
        <v>434</v>
      </c>
      <c r="C55" s="210"/>
      <c r="D55" s="210"/>
      <c r="E55" s="210"/>
    </row>
    <row r="56" spans="1:5" x14ac:dyDescent="0.25">
      <c r="A56" s="222" t="s">
        <v>694</v>
      </c>
      <c r="B56" s="220" t="s">
        <v>435</v>
      </c>
      <c r="C56" s="212"/>
    </row>
    <row r="57" spans="1:5" ht="31.5" x14ac:dyDescent="0.25">
      <c r="A57" s="222" t="s">
        <v>695</v>
      </c>
      <c r="B57" s="220" t="s">
        <v>436</v>
      </c>
      <c r="C57" s="213"/>
    </row>
    <row r="58" spans="1:5" ht="31.5" x14ac:dyDescent="0.25">
      <c r="A58" s="222" t="s">
        <v>696</v>
      </c>
      <c r="B58" s="220" t="s">
        <v>437</v>
      </c>
      <c r="C58" s="213"/>
    </row>
    <row r="59" spans="1:5" ht="31.5" x14ac:dyDescent="0.25">
      <c r="A59" s="222" t="s">
        <v>697</v>
      </c>
      <c r="B59" s="220" t="s">
        <v>438</v>
      </c>
      <c r="C59" s="213"/>
    </row>
    <row r="60" spans="1:5" ht="31.5" x14ac:dyDescent="0.25">
      <c r="A60" s="222" t="s">
        <v>698</v>
      </c>
      <c r="B60" s="220" t="s">
        <v>439</v>
      </c>
      <c r="C60" s="213"/>
    </row>
    <row r="61" spans="1:5" ht="31.5" x14ac:dyDescent="0.25">
      <c r="A61" s="222" t="s">
        <v>699</v>
      </c>
      <c r="B61" s="220" t="s">
        <v>440</v>
      </c>
      <c r="C61" s="213"/>
    </row>
    <row r="62" spans="1:5" x14ac:dyDescent="0.25">
      <c r="A62" s="222" t="s">
        <v>700</v>
      </c>
      <c r="B62" s="220" t="s">
        <v>441</v>
      </c>
      <c r="C62" s="210"/>
      <c r="D62" s="210"/>
      <c r="E62" s="210"/>
    </row>
    <row r="63" spans="1:5" x14ac:dyDescent="0.25">
      <c r="A63" s="222" t="s">
        <v>701</v>
      </c>
      <c r="B63" s="220" t="s">
        <v>442</v>
      </c>
      <c r="C63" s="212"/>
    </row>
    <row r="64" spans="1:5" x14ac:dyDescent="0.25">
      <c r="A64" s="222" t="s">
        <v>702</v>
      </c>
      <c r="B64" s="220" t="s">
        <v>443</v>
      </c>
      <c r="C64" s="213"/>
    </row>
    <row r="65" spans="1:5" x14ac:dyDescent="0.25">
      <c r="A65" s="222" t="s">
        <v>703</v>
      </c>
      <c r="B65" s="220" t="s">
        <v>444</v>
      </c>
      <c r="C65" s="213"/>
    </row>
    <row r="66" spans="1:5" x14ac:dyDescent="0.25">
      <c r="A66" s="222" t="s">
        <v>704</v>
      </c>
      <c r="B66" s="220" t="s">
        <v>445</v>
      </c>
      <c r="C66" s="210"/>
      <c r="D66" s="210"/>
      <c r="E66" s="210"/>
    </row>
    <row r="67" spans="1:5" x14ac:dyDescent="0.25">
      <c r="A67" s="222" t="s">
        <v>705</v>
      </c>
      <c r="B67" s="220" t="s">
        <v>446</v>
      </c>
      <c r="C67" s="212"/>
    </row>
    <row r="68" spans="1:5" ht="31.5" x14ac:dyDescent="0.25">
      <c r="A68" s="222" t="s">
        <v>706</v>
      </c>
      <c r="B68" s="220" t="s">
        <v>447</v>
      </c>
      <c r="C68" s="213"/>
    </row>
    <row r="69" spans="1:5" ht="31.5" x14ac:dyDescent="0.25">
      <c r="A69" s="222" t="s">
        <v>707</v>
      </c>
      <c r="B69" s="220" t="s">
        <v>448</v>
      </c>
      <c r="C69" s="213"/>
    </row>
    <row r="70" spans="1:5" ht="31.5" x14ac:dyDescent="0.25">
      <c r="A70" s="222" t="s">
        <v>708</v>
      </c>
      <c r="B70" s="220" t="s">
        <v>449</v>
      </c>
      <c r="C70" s="213"/>
    </row>
    <row r="71" spans="1:5" ht="31.5" x14ac:dyDescent="0.25">
      <c r="A71" s="222" t="s">
        <v>709</v>
      </c>
      <c r="B71" s="220" t="s">
        <v>450</v>
      </c>
      <c r="C71" s="210"/>
      <c r="D71" s="210"/>
      <c r="E71" s="210"/>
    </row>
    <row r="72" spans="1:5" x14ac:dyDescent="0.25">
      <c r="A72" s="222" t="s">
        <v>710</v>
      </c>
      <c r="B72" s="220" t="s">
        <v>451</v>
      </c>
      <c r="C72" s="212"/>
    </row>
    <row r="73" spans="1:5" x14ac:dyDescent="0.25">
      <c r="A73" s="222" t="s">
        <v>711</v>
      </c>
      <c r="B73" s="220" t="s">
        <v>452</v>
      </c>
      <c r="C73" s="213"/>
    </row>
    <row r="74" spans="1:5" x14ac:dyDescent="0.25">
      <c r="A74" s="222" t="s">
        <v>712</v>
      </c>
      <c r="B74" s="220" t="s">
        <v>453</v>
      </c>
      <c r="C74" s="212"/>
    </row>
    <row r="75" spans="1:5" ht="31.5" x14ac:dyDescent="0.25">
      <c r="A75" s="222" t="s">
        <v>713</v>
      </c>
      <c r="B75" s="220" t="s">
        <v>454</v>
      </c>
      <c r="C75" s="213"/>
    </row>
    <row r="76" spans="1:5" ht="31.5" x14ac:dyDescent="0.25">
      <c r="A76" s="222" t="s">
        <v>714</v>
      </c>
      <c r="B76" s="220" t="s">
        <v>455</v>
      </c>
      <c r="C76" s="213"/>
    </row>
    <row r="77" spans="1:5" ht="63" x14ac:dyDescent="0.25">
      <c r="A77" s="222" t="s">
        <v>715</v>
      </c>
      <c r="B77" s="220" t="s">
        <v>456</v>
      </c>
      <c r="C77" s="213"/>
    </row>
    <row r="78" spans="1:5" x14ac:dyDescent="0.25">
      <c r="A78" s="222" t="s">
        <v>716</v>
      </c>
      <c r="B78" s="220" t="s">
        <v>457</v>
      </c>
      <c r="C78" s="213"/>
    </row>
    <row r="79" spans="1:5" ht="47.25" x14ac:dyDescent="0.25">
      <c r="A79" s="222" t="s">
        <v>717</v>
      </c>
      <c r="B79" s="220" t="s">
        <v>458</v>
      </c>
      <c r="C79" s="213"/>
    </row>
    <row r="80" spans="1:5" ht="31.5" x14ac:dyDescent="0.25">
      <c r="A80" s="222" t="s">
        <v>718</v>
      </c>
      <c r="B80" s="220" t="s">
        <v>459</v>
      </c>
      <c r="C80" s="213"/>
    </row>
    <row r="81" spans="1:5" ht="47.25" x14ac:dyDescent="0.25">
      <c r="A81" s="222" t="s">
        <v>719</v>
      </c>
      <c r="B81" s="220" t="s">
        <v>460</v>
      </c>
      <c r="C81" s="213"/>
    </row>
    <row r="82" spans="1:5" ht="47.25" x14ac:dyDescent="0.25">
      <c r="A82" s="222" t="s">
        <v>720</v>
      </c>
      <c r="B82" s="220" t="s">
        <v>461</v>
      </c>
      <c r="C82" s="213"/>
    </row>
    <row r="83" spans="1:5" ht="47.25" x14ac:dyDescent="0.25">
      <c r="A83" s="222" t="s">
        <v>721</v>
      </c>
      <c r="B83" s="220" t="s">
        <v>462</v>
      </c>
      <c r="C83" s="213"/>
    </row>
    <row r="84" spans="1:5" ht="63" x14ac:dyDescent="0.25">
      <c r="A84" s="222" t="s">
        <v>722</v>
      </c>
      <c r="B84" s="220" t="s">
        <v>463</v>
      </c>
      <c r="C84" s="213"/>
    </row>
    <row r="85" spans="1:5" x14ac:dyDescent="0.25">
      <c r="A85" s="222" t="s">
        <v>723</v>
      </c>
      <c r="B85" s="220" t="s">
        <v>464</v>
      </c>
      <c r="C85" s="213"/>
    </row>
    <row r="86" spans="1:5" ht="63" x14ac:dyDescent="0.25">
      <c r="A86" s="222" t="s">
        <v>724</v>
      </c>
      <c r="B86" s="220" t="s">
        <v>465</v>
      </c>
      <c r="C86" s="213"/>
    </row>
    <row r="87" spans="1:5" ht="31.5" x14ac:dyDescent="0.25">
      <c r="A87" s="222" t="s">
        <v>725</v>
      </c>
      <c r="B87" s="220" t="s">
        <v>466</v>
      </c>
      <c r="C87" s="210"/>
      <c r="D87" s="210"/>
      <c r="E87" s="210"/>
    </row>
    <row r="88" spans="1:5" x14ac:dyDescent="0.25">
      <c r="A88" s="222" t="s">
        <v>726</v>
      </c>
      <c r="B88" s="220" t="s">
        <v>467</v>
      </c>
      <c r="C88" s="212"/>
    </row>
    <row r="89" spans="1:5" x14ac:dyDescent="0.25">
      <c r="A89" s="222" t="s">
        <v>727</v>
      </c>
      <c r="B89" s="220" t="s">
        <v>468</v>
      </c>
      <c r="C89" s="213"/>
    </row>
    <row r="90" spans="1:5" x14ac:dyDescent="0.25">
      <c r="A90" s="222" t="s">
        <v>728</v>
      </c>
      <c r="B90" s="220" t="s">
        <v>469</v>
      </c>
      <c r="C90" s="213"/>
    </row>
    <row r="91" spans="1:5" ht="31.5" x14ac:dyDescent="0.25">
      <c r="A91" s="222" t="s">
        <v>729</v>
      </c>
      <c r="B91" s="220" t="s">
        <v>470</v>
      </c>
      <c r="C91" s="213"/>
    </row>
    <row r="92" spans="1:5" ht="31.5" x14ac:dyDescent="0.25">
      <c r="A92" s="222" t="s">
        <v>730</v>
      </c>
      <c r="B92" s="220" t="s">
        <v>471</v>
      </c>
      <c r="C92" s="213"/>
    </row>
    <row r="93" spans="1:5" x14ac:dyDescent="0.25">
      <c r="A93" s="222" t="s">
        <v>731</v>
      </c>
      <c r="B93" s="220" t="s">
        <v>472</v>
      </c>
      <c r="C93" s="213"/>
    </row>
    <row r="94" spans="1:5" x14ac:dyDescent="0.25">
      <c r="A94" s="222" t="s">
        <v>732</v>
      </c>
      <c r="B94" s="220" t="s">
        <v>473</v>
      </c>
      <c r="C94" s="213"/>
    </row>
    <row r="95" spans="1:5" x14ac:dyDescent="0.25">
      <c r="A95" s="222" t="s">
        <v>733</v>
      </c>
      <c r="B95" s="220" t="s">
        <v>474</v>
      </c>
      <c r="C95" s="213"/>
    </row>
    <row r="96" spans="1:5" ht="31.5" x14ac:dyDescent="0.25">
      <c r="A96" s="222" t="s">
        <v>734</v>
      </c>
      <c r="B96" s="220" t="s">
        <v>475</v>
      </c>
      <c r="C96" s="212"/>
    </row>
    <row r="97" spans="1:5" ht="31.5" x14ac:dyDescent="0.25">
      <c r="A97" s="222" t="s">
        <v>735</v>
      </c>
      <c r="B97" s="220" t="s">
        <v>476</v>
      </c>
      <c r="C97" s="213"/>
    </row>
    <row r="98" spans="1:5" x14ac:dyDescent="0.25">
      <c r="A98" s="222" t="s">
        <v>736</v>
      </c>
      <c r="B98" s="220" t="s">
        <v>477</v>
      </c>
      <c r="C98" s="212"/>
    </row>
    <row r="99" spans="1:5" x14ac:dyDescent="0.25">
      <c r="A99" s="222" t="s">
        <v>737</v>
      </c>
      <c r="B99" s="220" t="s">
        <v>478</v>
      </c>
      <c r="C99" s="213"/>
    </row>
    <row r="100" spans="1:5" x14ac:dyDescent="0.25">
      <c r="A100" s="222" t="s">
        <v>738</v>
      </c>
      <c r="B100" s="220" t="s">
        <v>479</v>
      </c>
      <c r="C100" s="210"/>
      <c r="D100" s="210"/>
      <c r="E100" s="210"/>
    </row>
    <row r="101" spans="1:5" ht="31.5" x14ac:dyDescent="0.25">
      <c r="A101" s="222" t="s">
        <v>739</v>
      </c>
      <c r="B101" s="220" t="s">
        <v>480</v>
      </c>
      <c r="C101" s="212"/>
    </row>
    <row r="102" spans="1:5" ht="31.5" x14ac:dyDescent="0.25">
      <c r="A102" s="222" t="s">
        <v>740</v>
      </c>
      <c r="B102" s="220" t="s">
        <v>481</v>
      </c>
      <c r="C102" s="213"/>
    </row>
    <row r="103" spans="1:5" ht="31.5" x14ac:dyDescent="0.25">
      <c r="A103" s="222" t="s">
        <v>741</v>
      </c>
      <c r="B103" s="220" t="s">
        <v>482</v>
      </c>
      <c r="C103" s="213"/>
    </row>
    <row r="104" spans="1:5" x14ac:dyDescent="0.25">
      <c r="A104" s="222" t="s">
        <v>742</v>
      </c>
      <c r="B104" s="220" t="s">
        <v>483</v>
      </c>
      <c r="C104" s="210"/>
      <c r="D104" s="210"/>
      <c r="E104" s="210"/>
    </row>
    <row r="105" spans="1:5" x14ac:dyDescent="0.25">
      <c r="A105" s="222" t="s">
        <v>743</v>
      </c>
      <c r="B105" s="220" t="s">
        <v>484</v>
      </c>
      <c r="C105" s="212"/>
    </row>
    <row r="106" spans="1:5" ht="31.5" x14ac:dyDescent="0.25">
      <c r="A106" s="222" t="s">
        <v>744</v>
      </c>
      <c r="B106" s="220" t="s">
        <v>485</v>
      </c>
      <c r="C106" s="213"/>
    </row>
    <row r="107" spans="1:5" x14ac:dyDescent="0.25">
      <c r="A107" s="222" t="s">
        <v>745</v>
      </c>
      <c r="B107" s="220" t="s">
        <v>486</v>
      </c>
      <c r="C107" s="213"/>
    </row>
    <row r="108" spans="1:5" x14ac:dyDescent="0.25">
      <c r="A108" s="222" t="s">
        <v>746</v>
      </c>
      <c r="B108" s="220" t="s">
        <v>487</v>
      </c>
      <c r="C108" s="213"/>
    </row>
    <row r="109" spans="1:5" ht="31.5" x14ac:dyDescent="0.25">
      <c r="A109" s="222" t="s">
        <v>747</v>
      </c>
      <c r="B109" s="220" t="s">
        <v>488</v>
      </c>
      <c r="C109" s="210"/>
      <c r="D109" s="210"/>
      <c r="E109" s="210"/>
    </row>
    <row r="110" spans="1:5" ht="31.5" x14ac:dyDescent="0.25">
      <c r="A110" s="222" t="s">
        <v>748</v>
      </c>
      <c r="B110" s="220" t="s">
        <v>489</v>
      </c>
      <c r="C110" s="212"/>
    </row>
    <row r="111" spans="1:5" ht="31.5" x14ac:dyDescent="0.25">
      <c r="A111" s="222" t="s">
        <v>749</v>
      </c>
      <c r="B111" s="220" t="s">
        <v>490</v>
      </c>
      <c r="C111" s="213"/>
    </row>
    <row r="112" spans="1:5" x14ac:dyDescent="0.25">
      <c r="A112" s="222" t="s">
        <v>750</v>
      </c>
      <c r="B112" s="220" t="s">
        <v>491</v>
      </c>
      <c r="C112" s="213"/>
    </row>
    <row r="113" spans="1:5" ht="31.5" x14ac:dyDescent="0.25">
      <c r="A113" s="222" t="s">
        <v>751</v>
      </c>
      <c r="B113" s="220" t="s">
        <v>492</v>
      </c>
      <c r="C113" s="210"/>
      <c r="D113" s="210"/>
      <c r="E113" s="210"/>
    </row>
    <row r="114" spans="1:5" ht="31.5" x14ac:dyDescent="0.25">
      <c r="A114" s="222" t="s">
        <v>752</v>
      </c>
      <c r="B114" s="220" t="s">
        <v>493</v>
      </c>
      <c r="C114" s="212"/>
    </row>
    <row r="115" spans="1:5" ht="31.5" x14ac:dyDescent="0.25">
      <c r="A115" s="222" t="s">
        <v>753</v>
      </c>
      <c r="B115" s="220" t="s">
        <v>494</v>
      </c>
      <c r="C115" s="213"/>
    </row>
    <row r="116" spans="1:5" x14ac:dyDescent="0.25">
      <c r="A116" s="222" t="s">
        <v>754</v>
      </c>
      <c r="B116" s="220" t="s">
        <v>495</v>
      </c>
      <c r="C116" s="213"/>
    </row>
    <row r="117" spans="1:5" x14ac:dyDescent="0.25">
      <c r="A117" s="222" t="s">
        <v>755</v>
      </c>
      <c r="B117" s="220" t="s">
        <v>496</v>
      </c>
      <c r="C117" s="213"/>
    </row>
    <row r="118" spans="1:5" x14ac:dyDescent="0.25">
      <c r="A118" s="222" t="s">
        <v>756</v>
      </c>
      <c r="B118" s="220" t="s">
        <v>497</v>
      </c>
      <c r="C118" s="210"/>
      <c r="D118" s="210"/>
      <c r="E118" s="211"/>
    </row>
    <row r="119" spans="1:5" x14ac:dyDescent="0.25">
      <c r="A119" s="222" t="s">
        <v>757</v>
      </c>
      <c r="B119" s="220" t="s">
        <v>498</v>
      </c>
      <c r="C119" s="212"/>
    </row>
    <row r="120" spans="1:5" ht="31.5" x14ac:dyDescent="0.25">
      <c r="A120" s="222" t="s">
        <v>758</v>
      </c>
      <c r="B120" s="220" t="s">
        <v>499</v>
      </c>
      <c r="C120" s="213"/>
    </row>
    <row r="121" spans="1:5" ht="31.5" x14ac:dyDescent="0.25">
      <c r="A121" s="222" t="s">
        <v>759</v>
      </c>
      <c r="B121" s="220" t="s">
        <v>500</v>
      </c>
      <c r="C121" s="213"/>
    </row>
    <row r="122" spans="1:5" ht="31.5" x14ac:dyDescent="0.25">
      <c r="A122" s="222" t="s">
        <v>760</v>
      </c>
      <c r="B122" s="220" t="s">
        <v>501</v>
      </c>
      <c r="C122" s="213"/>
    </row>
    <row r="123" spans="1:5" ht="31.5" x14ac:dyDescent="0.25">
      <c r="A123" s="222" t="s">
        <v>761</v>
      </c>
      <c r="B123" s="220" t="s">
        <v>502</v>
      </c>
      <c r="C123" s="213"/>
    </row>
    <row r="124" spans="1:5" ht="31.5" x14ac:dyDescent="0.25">
      <c r="A124" s="222" t="s">
        <v>762</v>
      </c>
      <c r="B124" s="220" t="s">
        <v>503</v>
      </c>
      <c r="C124" s="213"/>
    </row>
    <row r="125" spans="1:5" ht="31.5" x14ac:dyDescent="0.25">
      <c r="A125" s="222" t="s">
        <v>763</v>
      </c>
      <c r="B125" s="220" t="s">
        <v>504</v>
      </c>
      <c r="C125" s="213"/>
    </row>
    <row r="126" spans="1:5" x14ac:dyDescent="0.25">
      <c r="A126" s="222" t="s">
        <v>764</v>
      </c>
      <c r="B126" s="220" t="s">
        <v>505</v>
      </c>
      <c r="C126" s="212"/>
    </row>
    <row r="127" spans="1:5" x14ac:dyDescent="0.25">
      <c r="A127" s="222" t="s">
        <v>765</v>
      </c>
      <c r="B127" s="220" t="s">
        <v>506</v>
      </c>
      <c r="C127" s="213"/>
    </row>
    <row r="128" spans="1:5" x14ac:dyDescent="0.25">
      <c r="A128" s="222" t="s">
        <v>766</v>
      </c>
      <c r="B128" s="220" t="s">
        <v>507</v>
      </c>
      <c r="C128" s="213"/>
    </row>
    <row r="129" spans="1:5" x14ac:dyDescent="0.25">
      <c r="A129" s="222" t="s">
        <v>767</v>
      </c>
      <c r="B129" s="220" t="s">
        <v>508</v>
      </c>
      <c r="C129" s="210"/>
      <c r="D129" s="210"/>
      <c r="E129" s="210"/>
    </row>
    <row r="130" spans="1:5" x14ac:dyDescent="0.25">
      <c r="A130" s="222" t="s">
        <v>768</v>
      </c>
      <c r="B130" s="220" t="s">
        <v>509</v>
      </c>
      <c r="C130" s="212"/>
    </row>
    <row r="131" spans="1:5" x14ac:dyDescent="0.25">
      <c r="A131" s="222" t="s">
        <v>769</v>
      </c>
      <c r="B131" s="220" t="s">
        <v>510</v>
      </c>
      <c r="C131" s="213"/>
    </row>
    <row r="132" spans="1:5" ht="31.5" x14ac:dyDescent="0.25">
      <c r="A132" s="222" t="s">
        <v>770</v>
      </c>
      <c r="B132" s="220" t="s">
        <v>511</v>
      </c>
      <c r="C132" s="212"/>
    </row>
    <row r="133" spans="1:5" x14ac:dyDescent="0.25">
      <c r="A133" s="222" t="s">
        <v>771</v>
      </c>
      <c r="B133" s="220" t="s">
        <v>512</v>
      </c>
      <c r="C133" s="213"/>
    </row>
    <row r="134" spans="1:5" x14ac:dyDescent="0.25">
      <c r="A134" s="222" t="s">
        <v>772</v>
      </c>
      <c r="B134" s="220" t="s">
        <v>513</v>
      </c>
      <c r="C134" s="213"/>
    </row>
    <row r="135" spans="1:5" ht="31.5" x14ac:dyDescent="0.25">
      <c r="A135" s="222" t="s">
        <v>773</v>
      </c>
      <c r="B135" s="220" t="s">
        <v>514</v>
      </c>
      <c r="C135" s="213"/>
    </row>
    <row r="136" spans="1:5" x14ac:dyDescent="0.25">
      <c r="A136" s="222" t="s">
        <v>774</v>
      </c>
      <c r="B136" s="220" t="s">
        <v>515</v>
      </c>
      <c r="C136" s="213"/>
    </row>
    <row r="137" spans="1:5" ht="31.5" x14ac:dyDescent="0.25">
      <c r="A137" s="222" t="s">
        <v>775</v>
      </c>
      <c r="B137" s="220" t="s">
        <v>516</v>
      </c>
      <c r="C137" s="212"/>
    </row>
    <row r="138" spans="1:5" ht="31.5" x14ac:dyDescent="0.25">
      <c r="A138" s="222" t="s">
        <v>776</v>
      </c>
      <c r="B138" s="220" t="s">
        <v>517</v>
      </c>
      <c r="C138" s="213"/>
    </row>
    <row r="139" spans="1:5" ht="31.5" x14ac:dyDescent="0.25">
      <c r="A139" s="222" t="s">
        <v>777</v>
      </c>
      <c r="B139" s="220" t="s">
        <v>518</v>
      </c>
      <c r="C139" s="213"/>
    </row>
    <row r="140" spans="1:5" x14ac:dyDescent="0.25">
      <c r="A140" s="222" t="s">
        <v>778</v>
      </c>
      <c r="B140" s="220" t="s">
        <v>519</v>
      </c>
      <c r="C140" s="210"/>
      <c r="D140" s="210"/>
      <c r="E140" s="210"/>
    </row>
    <row r="141" spans="1:5" x14ac:dyDescent="0.25">
      <c r="A141" s="222" t="s">
        <v>779</v>
      </c>
      <c r="B141" s="220" t="s">
        <v>520</v>
      </c>
      <c r="C141" s="212"/>
    </row>
    <row r="142" spans="1:5" ht="31.5" x14ac:dyDescent="0.25">
      <c r="A142" s="222" t="s">
        <v>780</v>
      </c>
      <c r="B142" s="220" t="s">
        <v>521</v>
      </c>
      <c r="C142" s="213"/>
    </row>
    <row r="143" spans="1:5" x14ac:dyDescent="0.25">
      <c r="A143" s="222" t="s">
        <v>781</v>
      </c>
      <c r="B143" s="220" t="s">
        <v>522</v>
      </c>
      <c r="C143" s="210"/>
      <c r="D143" s="210"/>
      <c r="E143" s="210"/>
    </row>
    <row r="144" spans="1:5" x14ac:dyDescent="0.25">
      <c r="A144" s="222" t="s">
        <v>782</v>
      </c>
      <c r="B144" s="220" t="s">
        <v>523</v>
      </c>
      <c r="C144" s="212"/>
    </row>
    <row r="145" spans="1:5" x14ac:dyDescent="0.25">
      <c r="A145" s="222" t="s">
        <v>783</v>
      </c>
      <c r="B145" s="220" t="s">
        <v>524</v>
      </c>
      <c r="C145" s="213"/>
    </row>
    <row r="146" spans="1:5" x14ac:dyDescent="0.25">
      <c r="A146" s="222" t="s">
        <v>784</v>
      </c>
      <c r="B146" s="220" t="s">
        <v>525</v>
      </c>
      <c r="C146" s="213"/>
    </row>
    <row r="147" spans="1:5" x14ac:dyDescent="0.25">
      <c r="A147" s="222" t="s">
        <v>785</v>
      </c>
      <c r="B147" s="220" t="s">
        <v>526</v>
      </c>
      <c r="C147" s="213"/>
    </row>
    <row r="148" spans="1:5" x14ac:dyDescent="0.25">
      <c r="A148" s="222" t="s">
        <v>786</v>
      </c>
      <c r="B148" s="220" t="s">
        <v>527</v>
      </c>
      <c r="C148" s="213"/>
    </row>
    <row r="149" spans="1:5" x14ac:dyDescent="0.25">
      <c r="A149" s="222" t="s">
        <v>787</v>
      </c>
      <c r="B149" s="220" t="s">
        <v>528</v>
      </c>
      <c r="C149" s="213"/>
    </row>
    <row r="150" spans="1:5" x14ac:dyDescent="0.25">
      <c r="A150" s="222" t="s">
        <v>788</v>
      </c>
      <c r="B150" s="220" t="s">
        <v>529</v>
      </c>
      <c r="C150" s="213"/>
    </row>
    <row r="151" spans="1:5" x14ac:dyDescent="0.25">
      <c r="A151" s="222" t="s">
        <v>789</v>
      </c>
      <c r="B151" s="220" t="s">
        <v>530</v>
      </c>
      <c r="C151" s="213"/>
    </row>
    <row r="152" spans="1:5" ht="31.5" x14ac:dyDescent="0.25">
      <c r="A152" s="222" t="s">
        <v>790</v>
      </c>
      <c r="B152" s="220" t="s">
        <v>531</v>
      </c>
      <c r="C152" s="210"/>
      <c r="D152" s="210"/>
      <c r="E152" s="210"/>
    </row>
    <row r="153" spans="1:5" ht="31.5" x14ac:dyDescent="0.25">
      <c r="A153" s="222" t="s">
        <v>791</v>
      </c>
      <c r="B153" s="220" t="s">
        <v>532</v>
      </c>
      <c r="C153" s="212"/>
    </row>
    <row r="154" spans="1:5" ht="31.5" x14ac:dyDescent="0.25">
      <c r="A154" s="222" t="s">
        <v>792</v>
      </c>
      <c r="B154" s="220" t="s">
        <v>533</v>
      </c>
      <c r="C154" s="213"/>
    </row>
    <row r="155" spans="1:5" ht="47.25" x14ac:dyDescent="0.25">
      <c r="A155" s="222" t="s">
        <v>793</v>
      </c>
      <c r="B155" s="220" t="s">
        <v>534</v>
      </c>
      <c r="C155" s="213"/>
    </row>
    <row r="156" spans="1:5" x14ac:dyDescent="0.25">
      <c r="A156" s="222" t="s">
        <v>794</v>
      </c>
      <c r="B156" s="220" t="s">
        <v>535</v>
      </c>
      <c r="C156" s="210"/>
      <c r="D156" s="210"/>
      <c r="E156" s="210"/>
    </row>
    <row r="157" spans="1:5" ht="31.5" x14ac:dyDescent="0.25">
      <c r="A157" s="222" t="s">
        <v>795</v>
      </c>
      <c r="B157" s="220" t="s">
        <v>536</v>
      </c>
      <c r="C157" s="212"/>
    </row>
    <row r="158" spans="1:5" x14ac:dyDescent="0.25">
      <c r="A158" s="222" t="s">
        <v>796</v>
      </c>
      <c r="B158" s="220" t="s">
        <v>537</v>
      </c>
      <c r="C158" s="213"/>
    </row>
    <row r="159" spans="1:5" x14ac:dyDescent="0.25">
      <c r="A159" s="222" t="s">
        <v>797</v>
      </c>
      <c r="B159" s="220" t="s">
        <v>538</v>
      </c>
      <c r="C159" s="213"/>
    </row>
    <row r="160" spans="1:5" x14ac:dyDescent="0.25">
      <c r="A160" s="222" t="s">
        <v>798</v>
      </c>
      <c r="B160" s="220" t="s">
        <v>539</v>
      </c>
      <c r="C160" s="213"/>
    </row>
    <row r="161" spans="1:5" x14ac:dyDescent="0.25">
      <c r="A161" s="222" t="s">
        <v>799</v>
      </c>
      <c r="B161" s="220" t="s">
        <v>540</v>
      </c>
      <c r="C161" s="213"/>
    </row>
    <row r="162" spans="1:5" x14ac:dyDescent="0.25">
      <c r="A162" s="222" t="s">
        <v>800</v>
      </c>
      <c r="B162" s="220" t="s">
        <v>541</v>
      </c>
      <c r="C162" s="210"/>
      <c r="D162" s="210"/>
      <c r="E162" s="210"/>
    </row>
    <row r="163" spans="1:5" x14ac:dyDescent="0.25">
      <c r="A163" s="222" t="s">
        <v>801</v>
      </c>
      <c r="B163" s="220" t="s">
        <v>542</v>
      </c>
      <c r="C163" s="212"/>
    </row>
    <row r="164" spans="1:5" x14ac:dyDescent="0.25">
      <c r="A164" s="222" t="s">
        <v>802</v>
      </c>
      <c r="B164" s="220" t="s">
        <v>543</v>
      </c>
      <c r="C164" s="213"/>
    </row>
    <row r="165" spans="1:5" ht="31.5" x14ac:dyDescent="0.25">
      <c r="A165" s="222" t="s">
        <v>803</v>
      </c>
      <c r="B165" s="220" t="s">
        <v>544</v>
      </c>
      <c r="C165" s="213"/>
    </row>
    <row r="166" spans="1:5" x14ac:dyDescent="0.25">
      <c r="A166" s="222" t="s">
        <v>804</v>
      </c>
      <c r="B166" s="220" t="s">
        <v>545</v>
      </c>
      <c r="C166" s="213"/>
    </row>
    <row r="167" spans="1:5" x14ac:dyDescent="0.25">
      <c r="A167" s="222" t="s">
        <v>805</v>
      </c>
      <c r="B167" s="220" t="s">
        <v>546</v>
      </c>
      <c r="C167" s="213"/>
    </row>
    <row r="168" spans="1:5" x14ac:dyDescent="0.25">
      <c r="A168" s="222" t="s">
        <v>806</v>
      </c>
      <c r="B168" s="220" t="s">
        <v>547</v>
      </c>
      <c r="C168" s="212"/>
    </row>
    <row r="169" spans="1:5" ht="31.5" x14ac:dyDescent="0.25">
      <c r="A169" s="222" t="s">
        <v>807</v>
      </c>
      <c r="B169" s="220" t="s">
        <v>548</v>
      </c>
      <c r="C169" s="213"/>
    </row>
    <row r="170" spans="1:5" ht="47.25" x14ac:dyDescent="0.25">
      <c r="A170" s="222" t="s">
        <v>808</v>
      </c>
      <c r="B170" s="220" t="s">
        <v>549</v>
      </c>
      <c r="C170" s="212"/>
    </row>
    <row r="171" spans="1:5" x14ac:dyDescent="0.25">
      <c r="A171" s="222" t="s">
        <v>809</v>
      </c>
      <c r="B171" s="220" t="s">
        <v>550</v>
      </c>
      <c r="C171" s="213"/>
    </row>
    <row r="172" spans="1:5" x14ac:dyDescent="0.25">
      <c r="A172" s="222" t="s">
        <v>810</v>
      </c>
      <c r="B172" s="220" t="s">
        <v>551</v>
      </c>
      <c r="C172" s="212"/>
    </row>
    <row r="173" spans="1:5" x14ac:dyDescent="0.25">
      <c r="A173" s="222" t="s">
        <v>811</v>
      </c>
      <c r="B173" s="220" t="s">
        <v>552</v>
      </c>
      <c r="C173" s="213"/>
    </row>
    <row r="174" spans="1:5" x14ac:dyDescent="0.25">
      <c r="A174" s="222" t="s">
        <v>812</v>
      </c>
      <c r="B174" s="220" t="s">
        <v>553</v>
      </c>
      <c r="C174" s="212"/>
    </row>
    <row r="175" spans="1:5" x14ac:dyDescent="0.25">
      <c r="A175" s="222" t="s">
        <v>813</v>
      </c>
      <c r="B175" s="220" t="s">
        <v>554</v>
      </c>
      <c r="C175" s="213"/>
    </row>
    <row r="176" spans="1:5" ht="31.5" x14ac:dyDescent="0.25">
      <c r="A176" s="222" t="s">
        <v>814</v>
      </c>
      <c r="B176" s="220" t="s">
        <v>555</v>
      </c>
      <c r="C176" s="213"/>
    </row>
    <row r="177" spans="1:5" x14ac:dyDescent="0.25">
      <c r="A177" s="222" t="s">
        <v>815</v>
      </c>
      <c r="B177" s="220" t="s">
        <v>556</v>
      </c>
      <c r="C177" s="213"/>
    </row>
    <row r="178" spans="1:5" ht="31.5" x14ac:dyDescent="0.25">
      <c r="A178" s="222" t="s">
        <v>816</v>
      </c>
      <c r="B178" s="220" t="s">
        <v>557</v>
      </c>
      <c r="C178" s="213"/>
    </row>
    <row r="179" spans="1:5" x14ac:dyDescent="0.25">
      <c r="A179" s="222" t="s">
        <v>817</v>
      </c>
      <c r="B179" s="220" t="s">
        <v>558</v>
      </c>
      <c r="C179" s="213"/>
    </row>
    <row r="180" spans="1:5" x14ac:dyDescent="0.25">
      <c r="A180" s="222" t="s">
        <v>818</v>
      </c>
      <c r="B180" s="220" t="s">
        <v>559</v>
      </c>
      <c r="C180" s="213"/>
    </row>
    <row r="181" spans="1:5" x14ac:dyDescent="0.25">
      <c r="A181" s="222" t="s">
        <v>819</v>
      </c>
      <c r="B181" s="220" t="s">
        <v>560</v>
      </c>
      <c r="C181" s="213"/>
    </row>
    <row r="182" spans="1:5" ht="31.5" x14ac:dyDescent="0.25">
      <c r="A182" s="222" t="s">
        <v>820</v>
      </c>
      <c r="B182" s="220" t="s">
        <v>561</v>
      </c>
      <c r="C182" s="213"/>
    </row>
    <row r="183" spans="1:5" x14ac:dyDescent="0.25">
      <c r="A183" s="222" t="s">
        <v>821</v>
      </c>
      <c r="B183" s="220" t="s">
        <v>562</v>
      </c>
      <c r="C183" s="213"/>
    </row>
    <row r="184" spans="1:5" x14ac:dyDescent="0.25">
      <c r="A184" s="222" t="s">
        <v>822</v>
      </c>
      <c r="B184" s="220" t="s">
        <v>563</v>
      </c>
      <c r="C184" s="213"/>
    </row>
    <row r="185" spans="1:5" x14ac:dyDescent="0.25">
      <c r="A185" s="222" t="s">
        <v>823</v>
      </c>
      <c r="B185" s="220" t="s">
        <v>564</v>
      </c>
      <c r="C185" s="210"/>
      <c r="D185" s="210"/>
      <c r="E185" s="210"/>
    </row>
    <row r="186" spans="1:5" ht="31.5" x14ac:dyDescent="0.25">
      <c r="A186" s="222" t="s">
        <v>824</v>
      </c>
      <c r="B186" s="220" t="s">
        <v>565</v>
      </c>
      <c r="C186" s="212"/>
    </row>
    <row r="187" spans="1:5" x14ac:dyDescent="0.25">
      <c r="A187" s="222" t="s">
        <v>825</v>
      </c>
      <c r="B187" s="220" t="s">
        <v>566</v>
      </c>
      <c r="C187" s="213"/>
    </row>
    <row r="188" spans="1:5" ht="31.5" x14ac:dyDescent="0.25">
      <c r="A188" s="222" t="s">
        <v>826</v>
      </c>
      <c r="B188" s="220" t="s">
        <v>567</v>
      </c>
      <c r="C188" s="212"/>
    </row>
    <row r="189" spans="1:5" ht="31.5" x14ac:dyDescent="0.25">
      <c r="A189" s="222" t="s">
        <v>827</v>
      </c>
      <c r="B189" s="220" t="s">
        <v>568</v>
      </c>
      <c r="C189" s="213"/>
    </row>
    <row r="190" spans="1:5" x14ac:dyDescent="0.25">
      <c r="A190" s="222" t="s">
        <v>828</v>
      </c>
      <c r="B190" s="220" t="s">
        <v>569</v>
      </c>
      <c r="C190" s="210"/>
      <c r="D190" s="210"/>
      <c r="E190" s="210"/>
    </row>
    <row r="191" spans="1:5" ht="31.5" x14ac:dyDescent="0.25">
      <c r="A191" s="222" t="s">
        <v>829</v>
      </c>
      <c r="B191" s="220" t="s">
        <v>570</v>
      </c>
      <c r="C191" s="212"/>
    </row>
    <row r="192" spans="1:5" ht="31.5" x14ac:dyDescent="0.25">
      <c r="A192" s="222" t="s">
        <v>830</v>
      </c>
      <c r="B192" s="220" t="s">
        <v>571</v>
      </c>
      <c r="C192" s="213"/>
    </row>
    <row r="193" spans="1:3" ht="47.25" x14ac:dyDescent="0.25">
      <c r="A193" s="222" t="s">
        <v>831</v>
      </c>
      <c r="B193" s="220" t="s">
        <v>572</v>
      </c>
      <c r="C193" s="213"/>
    </row>
    <row r="194" spans="1:3" x14ac:dyDescent="0.25">
      <c r="A194" s="222" t="s">
        <v>832</v>
      </c>
      <c r="B194" s="220" t="s">
        <v>573</v>
      </c>
      <c r="C194" s="213"/>
    </row>
    <row r="195" spans="1:3" x14ac:dyDescent="0.25">
      <c r="A195" s="222" t="s">
        <v>833</v>
      </c>
      <c r="B195" s="220" t="s">
        <v>574</v>
      </c>
      <c r="C195" s="213"/>
    </row>
    <row r="196" spans="1:3" x14ac:dyDescent="0.25">
      <c r="A196" s="222" t="s">
        <v>834</v>
      </c>
      <c r="B196" s="220" t="s">
        <v>575</v>
      </c>
      <c r="C196" s="213"/>
    </row>
    <row r="197" spans="1:3" ht="31.5" x14ac:dyDescent="0.25">
      <c r="A197" s="222" t="s">
        <v>835</v>
      </c>
      <c r="B197" s="220" t="s">
        <v>576</v>
      </c>
      <c r="C197" s="213"/>
    </row>
    <row r="198" spans="1:3" x14ac:dyDescent="0.25">
      <c r="A198" s="222" t="s">
        <v>836</v>
      </c>
      <c r="B198" s="220" t="s">
        <v>577</v>
      </c>
      <c r="C198" s="212"/>
    </row>
    <row r="199" spans="1:3" x14ac:dyDescent="0.25">
      <c r="A199" s="222" t="s">
        <v>837</v>
      </c>
      <c r="B199" s="220" t="s">
        <v>578</v>
      </c>
      <c r="C199" s="213"/>
    </row>
    <row r="200" spans="1:3" ht="31.5" x14ac:dyDescent="0.25">
      <c r="A200" s="222" t="s">
        <v>838</v>
      </c>
      <c r="B200" s="220" t="s">
        <v>579</v>
      </c>
      <c r="C200" s="213"/>
    </row>
    <row r="201" spans="1:3" x14ac:dyDescent="0.25">
      <c r="A201" s="222" t="s">
        <v>839</v>
      </c>
      <c r="B201" s="220" t="s">
        <v>580</v>
      </c>
      <c r="C201" s="212"/>
    </row>
    <row r="202" spans="1:3" ht="31.5" x14ac:dyDescent="0.25">
      <c r="A202" s="222" t="s">
        <v>840</v>
      </c>
      <c r="B202" s="220" t="s">
        <v>581</v>
      </c>
      <c r="C202" s="213"/>
    </row>
    <row r="203" spans="1:3" ht="31.5" x14ac:dyDescent="0.25">
      <c r="A203" s="222" t="s">
        <v>841</v>
      </c>
      <c r="B203" s="220" t="s">
        <v>582</v>
      </c>
      <c r="C203" s="213"/>
    </row>
    <row r="204" spans="1:3" ht="31.5" x14ac:dyDescent="0.25">
      <c r="A204" s="222" t="s">
        <v>842</v>
      </c>
      <c r="B204" s="220" t="s">
        <v>583</v>
      </c>
      <c r="C204" s="213"/>
    </row>
    <row r="205" spans="1:3" ht="47.25" x14ac:dyDescent="0.25">
      <c r="A205" s="222" t="s">
        <v>843</v>
      </c>
      <c r="B205" s="220" t="s">
        <v>584</v>
      </c>
      <c r="C205" s="213"/>
    </row>
    <row r="206" spans="1:3" ht="31.5" x14ac:dyDescent="0.25">
      <c r="A206" s="222" t="s">
        <v>844</v>
      </c>
      <c r="B206" s="220" t="s">
        <v>585</v>
      </c>
      <c r="C206" s="213"/>
    </row>
    <row r="207" spans="1:3" x14ac:dyDescent="0.25">
      <c r="A207" s="222" t="s">
        <v>845</v>
      </c>
      <c r="B207" s="220" t="s">
        <v>586</v>
      </c>
      <c r="C207" s="212"/>
    </row>
    <row r="208" spans="1:3" x14ac:dyDescent="0.25">
      <c r="A208" s="222" t="s">
        <v>846</v>
      </c>
      <c r="B208" s="220" t="s">
        <v>587</v>
      </c>
      <c r="C208" s="213"/>
    </row>
    <row r="209" spans="1:5" ht="31.5" x14ac:dyDescent="0.25">
      <c r="A209" s="222" t="s">
        <v>847</v>
      </c>
      <c r="B209" s="220" t="s">
        <v>588</v>
      </c>
      <c r="C209" s="213"/>
    </row>
    <row r="210" spans="1:5" ht="63" x14ac:dyDescent="0.25">
      <c r="A210" s="222" t="s">
        <v>848</v>
      </c>
      <c r="B210" s="220" t="s">
        <v>589</v>
      </c>
      <c r="C210" s="213"/>
    </row>
    <row r="211" spans="1:5" x14ac:dyDescent="0.25">
      <c r="A211" s="222" t="s">
        <v>849</v>
      </c>
      <c r="B211" s="220" t="s">
        <v>590</v>
      </c>
      <c r="C211" s="210"/>
      <c r="D211" s="210"/>
      <c r="E211" s="210"/>
    </row>
    <row r="212" spans="1:5" x14ac:dyDescent="0.25">
      <c r="A212" s="222" t="s">
        <v>850</v>
      </c>
      <c r="B212" s="220" t="s">
        <v>591</v>
      </c>
      <c r="C212" s="212"/>
    </row>
    <row r="213" spans="1:5" ht="31.5" x14ac:dyDescent="0.25">
      <c r="A213" s="222" t="s">
        <v>851</v>
      </c>
      <c r="B213" s="220" t="s">
        <v>592</v>
      </c>
      <c r="C213" s="213"/>
    </row>
    <row r="214" spans="1:5" ht="63" x14ac:dyDescent="0.25">
      <c r="A214" s="222" t="s">
        <v>852</v>
      </c>
      <c r="B214" s="220" t="s">
        <v>593</v>
      </c>
      <c r="C214" s="213"/>
    </row>
    <row r="215" spans="1:5" ht="31.5" x14ac:dyDescent="0.25">
      <c r="A215" s="222" t="s">
        <v>853</v>
      </c>
      <c r="B215" s="220" t="s">
        <v>594</v>
      </c>
      <c r="C215" s="213"/>
    </row>
    <row r="216" spans="1:5" x14ac:dyDescent="0.25">
      <c r="A216" s="222" t="s">
        <v>854</v>
      </c>
      <c r="B216" s="220" t="s">
        <v>595</v>
      </c>
      <c r="C216" s="210"/>
      <c r="D216" s="210"/>
      <c r="E216" s="210"/>
    </row>
    <row r="217" spans="1:5" x14ac:dyDescent="0.25">
      <c r="A217" s="222" t="s">
        <v>855</v>
      </c>
      <c r="B217" s="220" t="s">
        <v>596</v>
      </c>
      <c r="C217" s="212"/>
    </row>
    <row r="218" spans="1:5" x14ac:dyDescent="0.25">
      <c r="A218" s="222" t="s">
        <v>856</v>
      </c>
      <c r="B218" s="220" t="s">
        <v>597</v>
      </c>
      <c r="C218" s="213"/>
    </row>
    <row r="219" spans="1:5" x14ac:dyDescent="0.25">
      <c r="A219" s="222" t="s">
        <v>857</v>
      </c>
      <c r="B219" s="220" t="s">
        <v>598</v>
      </c>
      <c r="C219" s="212"/>
    </row>
    <row r="220" spans="1:5" ht="31.5" x14ac:dyDescent="0.25">
      <c r="A220" s="222" t="s">
        <v>858</v>
      </c>
      <c r="B220" s="220" t="s">
        <v>599</v>
      </c>
      <c r="C220" s="213"/>
    </row>
    <row r="221" spans="1:5" x14ac:dyDescent="0.25">
      <c r="A221" s="222" t="s">
        <v>859</v>
      </c>
      <c r="B221" s="220" t="s">
        <v>600</v>
      </c>
      <c r="C221" s="213"/>
    </row>
    <row r="222" spans="1:5" ht="31.5" x14ac:dyDescent="0.25">
      <c r="A222" s="222" t="s">
        <v>860</v>
      </c>
      <c r="B222" s="220" t="s">
        <v>601</v>
      </c>
      <c r="C222" s="213"/>
    </row>
    <row r="223" spans="1:5" ht="31.5" x14ac:dyDescent="0.25">
      <c r="A223" s="222" t="s">
        <v>861</v>
      </c>
      <c r="B223" s="220" t="s">
        <v>602</v>
      </c>
      <c r="C223" s="213"/>
    </row>
    <row r="224" spans="1:5" ht="31.5" x14ac:dyDescent="0.25">
      <c r="A224" s="222" t="s">
        <v>862</v>
      </c>
      <c r="B224" s="220" t="s">
        <v>603</v>
      </c>
      <c r="C224" s="213"/>
    </row>
    <row r="225" spans="1:5" ht="31.5" x14ac:dyDescent="0.25">
      <c r="A225" s="222" t="s">
        <v>863</v>
      </c>
      <c r="B225" s="220" t="s">
        <v>604</v>
      </c>
      <c r="C225" s="213"/>
    </row>
    <row r="226" spans="1:5" x14ac:dyDescent="0.25">
      <c r="A226" s="222" t="s">
        <v>864</v>
      </c>
      <c r="B226" s="220" t="s">
        <v>605</v>
      </c>
      <c r="C226" s="212"/>
    </row>
    <row r="227" spans="1:5" x14ac:dyDescent="0.25">
      <c r="A227" s="222" t="s">
        <v>865</v>
      </c>
      <c r="B227" s="220" t="s">
        <v>606</v>
      </c>
      <c r="C227" s="213"/>
    </row>
    <row r="228" spans="1:5" x14ac:dyDescent="0.25">
      <c r="A228" s="222" t="s">
        <v>866</v>
      </c>
      <c r="B228" s="220" t="s">
        <v>607</v>
      </c>
      <c r="C228" s="213"/>
    </row>
    <row r="229" spans="1:5" x14ac:dyDescent="0.25">
      <c r="A229" s="222" t="s">
        <v>867</v>
      </c>
      <c r="B229" s="220" t="s">
        <v>608</v>
      </c>
      <c r="C229" s="212"/>
    </row>
    <row r="230" spans="1:5" x14ac:dyDescent="0.25">
      <c r="A230" s="222" t="s">
        <v>868</v>
      </c>
      <c r="B230" s="220" t="s">
        <v>609</v>
      </c>
      <c r="C230" s="213"/>
    </row>
    <row r="231" spans="1:5" x14ac:dyDescent="0.25">
      <c r="A231" s="222" t="s">
        <v>869</v>
      </c>
      <c r="B231" s="220" t="s">
        <v>610</v>
      </c>
      <c r="C231" s="210"/>
      <c r="D231" s="210"/>
      <c r="E231" s="210"/>
    </row>
    <row r="232" spans="1:5" ht="31.5" x14ac:dyDescent="0.25">
      <c r="A232" s="222" t="s">
        <v>870</v>
      </c>
      <c r="B232" s="220" t="s">
        <v>611</v>
      </c>
      <c r="C232" s="212"/>
    </row>
    <row r="233" spans="1:5" x14ac:dyDescent="0.25">
      <c r="A233" s="222" t="s">
        <v>871</v>
      </c>
      <c r="B233" s="220" t="s">
        <v>612</v>
      </c>
      <c r="C233" s="213"/>
    </row>
    <row r="234" spans="1:5" ht="31.5" x14ac:dyDescent="0.25">
      <c r="A234" s="222" t="s">
        <v>872</v>
      </c>
      <c r="B234" s="220" t="s">
        <v>613</v>
      </c>
      <c r="C234" s="213"/>
    </row>
    <row r="235" spans="1:5" x14ac:dyDescent="0.25">
      <c r="A235" s="222" t="s">
        <v>873</v>
      </c>
      <c r="B235" s="220" t="s">
        <v>614</v>
      </c>
      <c r="C235" s="210"/>
      <c r="D235" s="210"/>
      <c r="E235" s="210"/>
    </row>
    <row r="236" spans="1:5" x14ac:dyDescent="0.25">
      <c r="A236" s="222" t="s">
        <v>874</v>
      </c>
      <c r="B236" s="220" t="s">
        <v>615</v>
      </c>
      <c r="C236" s="212"/>
    </row>
    <row r="237" spans="1:5" x14ac:dyDescent="0.25">
      <c r="A237" s="222" t="s">
        <v>875</v>
      </c>
      <c r="B237" s="220" t="s">
        <v>616</v>
      </c>
      <c r="C237" s="213"/>
    </row>
    <row r="238" spans="1:5" ht="31.5" x14ac:dyDescent="0.25">
      <c r="A238" s="222" t="s">
        <v>876</v>
      </c>
      <c r="B238" s="220" t="s">
        <v>617</v>
      </c>
      <c r="C238" s="213"/>
    </row>
    <row r="239" spans="1:5" x14ac:dyDescent="0.25">
      <c r="A239" s="222" t="s">
        <v>877</v>
      </c>
      <c r="B239" s="220" t="s">
        <v>618</v>
      </c>
      <c r="C239" s="210"/>
      <c r="D239" s="210"/>
      <c r="E239" s="210"/>
    </row>
    <row r="240" spans="1:5" x14ac:dyDescent="0.25">
      <c r="A240" s="222" t="s">
        <v>878</v>
      </c>
      <c r="B240" s="220" t="s">
        <v>619</v>
      </c>
      <c r="C240" s="212"/>
    </row>
    <row r="241" spans="1:5" ht="31.5" x14ac:dyDescent="0.25">
      <c r="A241" s="222" t="s">
        <v>879</v>
      </c>
      <c r="B241" s="220" t="s">
        <v>620</v>
      </c>
      <c r="C241" s="213"/>
    </row>
    <row r="242" spans="1:5" x14ac:dyDescent="0.25">
      <c r="A242" s="222" t="s">
        <v>880</v>
      </c>
      <c r="B242" s="220" t="s">
        <v>621</v>
      </c>
      <c r="C242" s="213"/>
    </row>
    <row r="243" spans="1:5" x14ac:dyDescent="0.25">
      <c r="A243" s="222" t="s">
        <v>881</v>
      </c>
      <c r="B243" s="220" t="s">
        <v>622</v>
      </c>
      <c r="C243" s="213"/>
    </row>
    <row r="244" spans="1:5" x14ac:dyDescent="0.25">
      <c r="A244" s="222" t="s">
        <v>882</v>
      </c>
      <c r="B244" s="220" t="s">
        <v>623</v>
      </c>
      <c r="C244" s="213"/>
    </row>
    <row r="245" spans="1:5" x14ac:dyDescent="0.25">
      <c r="A245" s="222" t="s">
        <v>883</v>
      </c>
      <c r="B245" s="220" t="s">
        <v>624</v>
      </c>
      <c r="C245" s="213"/>
    </row>
    <row r="246" spans="1:5" x14ac:dyDescent="0.25">
      <c r="A246" s="222" t="s">
        <v>884</v>
      </c>
      <c r="B246" s="220" t="s">
        <v>625</v>
      </c>
      <c r="C246" s="213"/>
    </row>
    <row r="247" spans="1:5" x14ac:dyDescent="0.25">
      <c r="A247" s="222" t="s">
        <v>885</v>
      </c>
      <c r="B247" s="220" t="s">
        <v>626</v>
      </c>
      <c r="C247" s="213"/>
    </row>
    <row r="248" spans="1:5" x14ac:dyDescent="0.25">
      <c r="A248" s="222" t="s">
        <v>886</v>
      </c>
      <c r="B248" s="220" t="s">
        <v>627</v>
      </c>
      <c r="C248" s="212"/>
    </row>
    <row r="249" spans="1:5" x14ac:dyDescent="0.25">
      <c r="A249" s="222" t="s">
        <v>887</v>
      </c>
      <c r="B249" s="220" t="s">
        <v>628</v>
      </c>
      <c r="C249" s="213"/>
    </row>
    <row r="250" spans="1:5" x14ac:dyDescent="0.25">
      <c r="A250" s="222" t="s">
        <v>888</v>
      </c>
      <c r="B250" s="220" t="s">
        <v>629</v>
      </c>
      <c r="C250" s="212"/>
    </row>
    <row r="251" spans="1:5" x14ac:dyDescent="0.25">
      <c r="A251" s="222" t="s">
        <v>889</v>
      </c>
      <c r="B251" s="220" t="s">
        <v>630</v>
      </c>
      <c r="C251" s="213"/>
    </row>
    <row r="252" spans="1:5" x14ac:dyDescent="0.25">
      <c r="A252" s="222" t="s">
        <v>890</v>
      </c>
      <c r="B252" s="220" t="s">
        <v>631</v>
      </c>
      <c r="C252" s="213"/>
    </row>
    <row r="253" spans="1:5" ht="31.5" x14ac:dyDescent="0.25">
      <c r="A253" s="222" t="s">
        <v>891</v>
      </c>
      <c r="B253" s="220" t="s">
        <v>632</v>
      </c>
      <c r="C253" s="213"/>
    </row>
    <row r="254" spans="1:5" x14ac:dyDescent="0.25">
      <c r="A254" s="222" t="s">
        <v>892</v>
      </c>
      <c r="B254" s="220" t="s">
        <v>633</v>
      </c>
      <c r="C254" s="210"/>
      <c r="D254" s="210"/>
      <c r="E254" s="210"/>
    </row>
    <row r="255" spans="1:5" ht="31.5" x14ac:dyDescent="0.25">
      <c r="A255" s="222" t="s">
        <v>893</v>
      </c>
      <c r="B255" s="220" t="s">
        <v>634</v>
      </c>
      <c r="C255" s="212"/>
    </row>
    <row r="256" spans="1:5" x14ac:dyDescent="0.25">
      <c r="A256" s="222" t="s">
        <v>894</v>
      </c>
      <c r="B256" s="220" t="s">
        <v>635</v>
      </c>
      <c r="C256" s="213"/>
    </row>
    <row r="257" spans="1:5" x14ac:dyDescent="0.25">
      <c r="A257" s="222" t="s">
        <v>895</v>
      </c>
      <c r="B257" s="220" t="s">
        <v>636</v>
      </c>
      <c r="C257" s="213"/>
    </row>
    <row r="258" spans="1:5" x14ac:dyDescent="0.25">
      <c r="A258" s="222" t="s">
        <v>896</v>
      </c>
      <c r="B258" s="220" t="s">
        <v>637</v>
      </c>
      <c r="C258" s="213"/>
    </row>
    <row r="259" spans="1:5" x14ac:dyDescent="0.25">
      <c r="A259" s="222" t="s">
        <v>897</v>
      </c>
      <c r="B259" s="220" t="s">
        <v>638</v>
      </c>
      <c r="C259" s="213"/>
    </row>
    <row r="260" spans="1:5" ht="31.5" x14ac:dyDescent="0.25">
      <c r="A260" s="222" t="s">
        <v>898</v>
      </c>
      <c r="B260" s="220" t="s">
        <v>639</v>
      </c>
      <c r="C260" s="210"/>
      <c r="D260" s="210"/>
      <c r="E260" s="210"/>
    </row>
    <row r="261" spans="1:5" ht="47.25" x14ac:dyDescent="0.25">
      <c r="A261" s="222" t="s">
        <v>899</v>
      </c>
      <c r="B261" s="220" t="s">
        <v>640</v>
      </c>
      <c r="C261" s="212"/>
    </row>
    <row r="262" spans="1:5" ht="31.5" x14ac:dyDescent="0.25">
      <c r="A262" s="222" t="s">
        <v>900</v>
      </c>
      <c r="B262" s="220" t="s">
        <v>641</v>
      </c>
      <c r="C262" s="213"/>
    </row>
    <row r="263" spans="1:5" x14ac:dyDescent="0.25">
      <c r="A263" s="222" t="s">
        <v>901</v>
      </c>
      <c r="B263" s="220" t="s">
        <v>642</v>
      </c>
      <c r="C263" s="212"/>
    </row>
    <row r="264" spans="1:5" ht="31.5" x14ac:dyDescent="0.25">
      <c r="A264" s="222" t="s">
        <v>902</v>
      </c>
      <c r="B264" s="220" t="s">
        <v>643</v>
      </c>
      <c r="C264" s="213"/>
    </row>
  </sheetData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9" scale="61" fitToHeight="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8"/>
  <sheetViews>
    <sheetView view="pageBreakPreview" zoomScale="60" zoomScaleNormal="100" workbookViewId="0">
      <selection activeCell="B1" sqref="B1"/>
    </sheetView>
  </sheetViews>
  <sheetFormatPr defaultRowHeight="15.75" x14ac:dyDescent="0.25"/>
  <cols>
    <col min="1" max="1" width="16" style="219" customWidth="1"/>
    <col min="2" max="2" width="119.5703125" style="214" customWidth="1"/>
  </cols>
  <sheetData>
    <row r="1" spans="1:2" ht="103.5" customHeight="1" x14ac:dyDescent="0.25">
      <c r="B1" s="221" t="s">
        <v>938</v>
      </c>
    </row>
    <row r="3" spans="1:2" x14ac:dyDescent="0.25">
      <c r="A3" s="467" t="s">
        <v>90</v>
      </c>
      <c r="B3" s="467"/>
    </row>
    <row r="5" spans="1:2" x14ac:dyDescent="0.25">
      <c r="A5" s="218" t="s">
        <v>926</v>
      </c>
      <c r="B5" s="218" t="s">
        <v>927</v>
      </c>
    </row>
    <row r="6" spans="1:2" x14ac:dyDescent="0.25">
      <c r="A6" s="217">
        <v>101</v>
      </c>
      <c r="B6" s="220" t="s">
        <v>69</v>
      </c>
    </row>
    <row r="7" spans="1:2" x14ac:dyDescent="0.25">
      <c r="A7" s="217">
        <v>102</v>
      </c>
      <c r="B7" s="220" t="s">
        <v>905</v>
      </c>
    </row>
    <row r="8" spans="1:2" x14ac:dyDescent="0.25">
      <c r="A8" s="217">
        <v>104</v>
      </c>
      <c r="B8" s="220" t="s">
        <v>158</v>
      </c>
    </row>
    <row r="9" spans="1:2" x14ac:dyDescent="0.25">
      <c r="A9" s="217">
        <v>105</v>
      </c>
      <c r="B9" s="220" t="s">
        <v>72</v>
      </c>
    </row>
    <row r="10" spans="1:2" x14ac:dyDescent="0.25">
      <c r="A10" s="217">
        <v>106</v>
      </c>
      <c r="B10" s="220" t="s">
        <v>924</v>
      </c>
    </row>
    <row r="11" spans="1:2" x14ac:dyDescent="0.25">
      <c r="A11" s="217">
        <v>112</v>
      </c>
      <c r="B11" s="220" t="s">
        <v>906</v>
      </c>
    </row>
    <row r="12" spans="1:2" x14ac:dyDescent="0.25">
      <c r="A12" s="217">
        <v>201</v>
      </c>
      <c r="B12" s="220" t="s">
        <v>76</v>
      </c>
    </row>
    <row r="13" spans="1:2" x14ac:dyDescent="0.25">
      <c r="A13" s="217">
        <v>202</v>
      </c>
      <c r="B13" s="220" t="s">
        <v>176</v>
      </c>
    </row>
    <row r="14" spans="1:2" x14ac:dyDescent="0.25">
      <c r="A14" s="217">
        <v>203</v>
      </c>
      <c r="B14" s="220" t="s">
        <v>77</v>
      </c>
    </row>
    <row r="15" spans="1:2" x14ac:dyDescent="0.25">
      <c r="A15" s="217">
        <v>301</v>
      </c>
      <c r="B15" s="220" t="s">
        <v>79</v>
      </c>
    </row>
    <row r="16" spans="1:2" x14ac:dyDescent="0.25">
      <c r="A16" s="217">
        <v>302</v>
      </c>
      <c r="B16" s="220" t="s">
        <v>80</v>
      </c>
    </row>
    <row r="17" spans="1:2" x14ac:dyDescent="0.25">
      <c r="A17" s="217">
        <v>303</v>
      </c>
      <c r="B17" s="220" t="s">
        <v>81</v>
      </c>
    </row>
    <row r="18" spans="1:2" x14ac:dyDescent="0.25">
      <c r="A18" s="217">
        <v>304</v>
      </c>
      <c r="B18" s="220" t="s">
        <v>78</v>
      </c>
    </row>
    <row r="19" spans="1:2" x14ac:dyDescent="0.25">
      <c r="A19" s="217">
        <v>305</v>
      </c>
      <c r="B19" s="220" t="s">
        <v>83</v>
      </c>
    </row>
    <row r="20" spans="1:2" x14ac:dyDescent="0.25">
      <c r="A20" s="217">
        <v>310</v>
      </c>
      <c r="B20" s="220" t="s">
        <v>84</v>
      </c>
    </row>
    <row r="21" spans="1:2" x14ac:dyDescent="0.25">
      <c r="A21" s="217">
        <v>401</v>
      </c>
      <c r="B21" s="220" t="s">
        <v>907</v>
      </c>
    </row>
    <row r="22" spans="1:2" x14ac:dyDescent="0.25">
      <c r="A22" s="217">
        <v>402</v>
      </c>
      <c r="B22" s="220" t="s">
        <v>85</v>
      </c>
    </row>
    <row r="23" spans="1:2" x14ac:dyDescent="0.25">
      <c r="A23" s="217">
        <v>403</v>
      </c>
      <c r="B23" s="220" t="s">
        <v>71</v>
      </c>
    </row>
    <row r="24" spans="1:2" x14ac:dyDescent="0.25">
      <c r="A24" s="217">
        <v>408</v>
      </c>
      <c r="B24" s="220" t="s">
        <v>74</v>
      </c>
    </row>
    <row r="25" spans="1:2" x14ac:dyDescent="0.25">
      <c r="A25" s="217">
        <v>409</v>
      </c>
      <c r="B25" s="220" t="s">
        <v>173</v>
      </c>
    </row>
    <row r="26" spans="1:2" x14ac:dyDescent="0.25">
      <c r="A26" s="217">
        <v>410</v>
      </c>
      <c r="B26" s="220" t="s">
        <v>75</v>
      </c>
    </row>
    <row r="27" spans="1:2" x14ac:dyDescent="0.25">
      <c r="A27" s="217">
        <v>411</v>
      </c>
      <c r="B27" s="220" t="s">
        <v>925</v>
      </c>
    </row>
    <row r="28" spans="1:2" x14ac:dyDescent="0.25">
      <c r="A28" s="217">
        <v>601</v>
      </c>
      <c r="B28" s="220" t="s">
        <v>908</v>
      </c>
    </row>
    <row r="29" spans="1:2" x14ac:dyDescent="0.25">
      <c r="A29" s="217">
        <v>603</v>
      </c>
      <c r="B29" s="220" t="s">
        <v>160</v>
      </c>
    </row>
    <row r="30" spans="1:2" x14ac:dyDescent="0.25">
      <c r="A30" s="217">
        <v>604</v>
      </c>
      <c r="B30" s="220" t="s">
        <v>87</v>
      </c>
    </row>
    <row r="31" spans="1:2" ht="31.5" customHeight="1" x14ac:dyDescent="0.25">
      <c r="A31" s="217">
        <v>605</v>
      </c>
      <c r="B31" s="220" t="s">
        <v>939</v>
      </c>
    </row>
    <row r="32" spans="1:2" x14ac:dyDescent="0.25">
      <c r="A32" s="217">
        <v>607</v>
      </c>
      <c r="B32" s="220" t="s">
        <v>909</v>
      </c>
    </row>
    <row r="33" spans="1:2" x14ac:dyDescent="0.25">
      <c r="A33" s="217">
        <v>608</v>
      </c>
      <c r="B33" s="220" t="s">
        <v>910</v>
      </c>
    </row>
    <row r="34" spans="1:2" x14ac:dyDescent="0.25">
      <c r="A34" s="217">
        <v>609</v>
      </c>
      <c r="B34" s="220" t="s">
        <v>911</v>
      </c>
    </row>
    <row r="35" spans="1:2" x14ac:dyDescent="0.25">
      <c r="A35" s="217">
        <v>610</v>
      </c>
      <c r="B35" s="220" t="s">
        <v>912</v>
      </c>
    </row>
    <row r="36" spans="1:2" x14ac:dyDescent="0.25">
      <c r="A36" s="217">
        <v>611</v>
      </c>
      <c r="B36" s="220" t="s">
        <v>913</v>
      </c>
    </row>
    <row r="37" spans="1:2" x14ac:dyDescent="0.25">
      <c r="A37" s="217">
        <v>612</v>
      </c>
      <c r="B37" s="220" t="s">
        <v>914</v>
      </c>
    </row>
    <row r="38" spans="1:2" x14ac:dyDescent="0.25">
      <c r="A38" s="217">
        <v>613</v>
      </c>
      <c r="B38" s="220" t="s">
        <v>915</v>
      </c>
    </row>
    <row r="39" spans="1:2" x14ac:dyDescent="0.25">
      <c r="A39" s="217">
        <v>615</v>
      </c>
      <c r="B39" s="220" t="s">
        <v>916</v>
      </c>
    </row>
    <row r="40" spans="1:2" x14ac:dyDescent="0.25">
      <c r="A40" s="217">
        <v>617</v>
      </c>
      <c r="B40" s="220" t="s">
        <v>917</v>
      </c>
    </row>
    <row r="41" spans="1:2" x14ac:dyDescent="0.25">
      <c r="A41" s="217">
        <v>618</v>
      </c>
      <c r="B41" s="220" t="s">
        <v>918</v>
      </c>
    </row>
    <row r="42" spans="1:2" x14ac:dyDescent="0.25">
      <c r="A42" s="217">
        <v>620</v>
      </c>
      <c r="B42" s="220" t="s">
        <v>919</v>
      </c>
    </row>
    <row r="43" spans="1:2" x14ac:dyDescent="0.25">
      <c r="A43" s="217">
        <v>621</v>
      </c>
      <c r="B43" s="220" t="s">
        <v>920</v>
      </c>
    </row>
    <row r="44" spans="1:2" x14ac:dyDescent="0.25">
      <c r="A44" s="217">
        <v>622</v>
      </c>
      <c r="B44" s="220" t="s">
        <v>921</v>
      </c>
    </row>
    <row r="45" spans="1:2" x14ac:dyDescent="0.25">
      <c r="A45" s="217">
        <v>626</v>
      </c>
      <c r="B45" s="220" t="s">
        <v>922</v>
      </c>
    </row>
    <row r="46" spans="1:2" x14ac:dyDescent="0.25">
      <c r="A46" s="217">
        <v>627</v>
      </c>
      <c r="B46" s="220" t="s">
        <v>923</v>
      </c>
    </row>
    <row r="47" spans="1:2" x14ac:dyDescent="0.25">
      <c r="A47" s="217">
        <v>701</v>
      </c>
      <c r="B47" s="220" t="s">
        <v>148</v>
      </c>
    </row>
    <row r="48" spans="1:2" x14ac:dyDescent="0.25">
      <c r="A48" s="217">
        <v>702</v>
      </c>
      <c r="B48" s="220" t="s">
        <v>149</v>
      </c>
    </row>
  </sheetData>
  <mergeCells count="1">
    <mergeCell ref="A3:B3"/>
  </mergeCells>
  <pageMargins left="0.7" right="0.7" top="0.75" bottom="0.75" header="0.3" footer="0.3"/>
  <pageSetup paperSize="9" scale="6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U51"/>
  <sheetViews>
    <sheetView view="pageBreakPreview" zoomScaleNormal="100" zoomScaleSheetLayoutView="100" workbookViewId="0">
      <selection activeCell="J10" sqref="J10"/>
    </sheetView>
  </sheetViews>
  <sheetFormatPr defaultRowHeight="15" x14ac:dyDescent="0.25"/>
  <cols>
    <col min="1" max="1" width="29.42578125" style="1" customWidth="1"/>
    <col min="2" max="2" width="7.5703125" style="69" customWidth="1"/>
    <col min="3" max="3" width="12.28515625" style="69" customWidth="1"/>
    <col min="4" max="4" width="5.140625" style="69" customWidth="1"/>
    <col min="5" max="5" width="9.28515625" style="69" customWidth="1"/>
    <col min="6" max="6" width="5.5703125" style="69" customWidth="1"/>
    <col min="7" max="7" width="8.85546875" style="69" customWidth="1"/>
    <col min="8" max="8" width="10.28515625" style="69" customWidth="1"/>
    <col min="9" max="9" width="16.28515625" style="69" customWidth="1"/>
    <col min="10" max="10" width="14.42578125" style="69" customWidth="1"/>
    <col min="11" max="11" width="11.28515625" style="1" customWidth="1"/>
    <col min="12" max="12" width="12.85546875" style="1" customWidth="1"/>
    <col min="13" max="13" width="13.7109375" style="1" bestFit="1" customWidth="1"/>
    <col min="14" max="14" width="13.140625" style="1" customWidth="1"/>
    <col min="15" max="15" width="15" style="1" customWidth="1"/>
    <col min="16" max="16" width="11.28515625" style="1" customWidth="1"/>
    <col min="17" max="17" width="9.5703125" style="1" customWidth="1"/>
    <col min="18" max="18" width="12.5703125" style="1" customWidth="1"/>
    <col min="19" max="19" width="11.85546875" style="1" customWidth="1"/>
    <col min="20" max="20" width="13.5703125" style="1" customWidth="1"/>
    <col min="21" max="16384" width="9.140625" style="1"/>
  </cols>
  <sheetData>
    <row r="1" spans="1:21" ht="97.5" customHeight="1" x14ac:dyDescent="0.25">
      <c r="M1" s="316" t="s">
        <v>253</v>
      </c>
      <c r="N1" s="316"/>
      <c r="O1" s="316"/>
      <c r="P1" s="316"/>
      <c r="Q1" s="316"/>
      <c r="R1" s="316"/>
      <c r="S1" s="316"/>
      <c r="T1" s="316"/>
    </row>
    <row r="3" spans="1:21" ht="15" customHeight="1" x14ac:dyDescent="0.25">
      <c r="B3" s="1"/>
      <c r="C3" s="1"/>
      <c r="D3" s="1"/>
      <c r="E3" s="1"/>
      <c r="F3" s="1"/>
      <c r="G3" s="1"/>
      <c r="H3" s="1"/>
      <c r="I3" s="1"/>
      <c r="J3" s="1"/>
    </row>
    <row r="4" spans="1:21" ht="44.25" customHeight="1" x14ac:dyDescent="0.25">
      <c r="A4" s="317" t="s">
        <v>1011</v>
      </c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</row>
    <row r="5" spans="1:21" ht="18.75" x14ac:dyDescent="0.25">
      <c r="A5" s="318" t="s">
        <v>237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</row>
    <row r="6" spans="1:21" ht="15" customHeight="1" x14ac:dyDescent="0.25">
      <c r="A6" s="319" t="s">
        <v>239</v>
      </c>
      <c r="B6" s="319"/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</row>
    <row r="7" spans="1:21" ht="15" customHeight="1" x14ac:dyDescent="0.25">
      <c r="B7" s="325" t="s">
        <v>245</v>
      </c>
      <c r="C7" s="325"/>
      <c r="D7" s="325"/>
      <c r="E7" s="325"/>
      <c r="F7" s="325"/>
      <c r="G7" s="325"/>
      <c r="H7" s="325"/>
      <c r="I7" s="325"/>
      <c r="J7" s="325"/>
      <c r="K7" s="325"/>
      <c r="L7" s="325"/>
      <c r="M7" s="325"/>
      <c r="N7" s="325"/>
      <c r="O7" s="325"/>
      <c r="P7" s="325"/>
      <c r="Q7" s="325"/>
      <c r="R7" s="325"/>
      <c r="S7" s="325"/>
    </row>
    <row r="8" spans="1:21" ht="15" customHeight="1" x14ac:dyDescent="0.25"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  <c r="Q8" s="323"/>
      <c r="R8" s="323"/>
      <c r="S8" s="323"/>
    </row>
    <row r="9" spans="1:21" ht="26.25" customHeight="1" x14ac:dyDescent="0.25">
      <c r="A9" s="322" t="s">
        <v>200</v>
      </c>
      <c r="B9" s="324" t="s">
        <v>7</v>
      </c>
      <c r="C9" s="324"/>
      <c r="D9" s="324"/>
      <c r="E9" s="324"/>
      <c r="F9" s="324"/>
      <c r="G9" s="324"/>
      <c r="H9" s="324"/>
      <c r="I9" s="324"/>
      <c r="J9" s="324"/>
      <c r="K9" s="320" t="s">
        <v>248</v>
      </c>
      <c r="L9" s="321"/>
      <c r="M9" s="321"/>
      <c r="N9" s="320" t="s">
        <v>249</v>
      </c>
      <c r="O9" s="321"/>
      <c r="P9" s="321"/>
      <c r="Q9" s="324" t="s">
        <v>250</v>
      </c>
      <c r="R9" s="324"/>
      <c r="S9" s="324"/>
      <c r="T9" s="322" t="s">
        <v>255</v>
      </c>
    </row>
    <row r="10" spans="1:21" s="68" customFormat="1" ht="47.25" customHeight="1" x14ac:dyDescent="0.25">
      <c r="A10" s="322"/>
      <c r="B10" s="67" t="s">
        <v>0</v>
      </c>
      <c r="C10" s="67" t="s">
        <v>1</v>
      </c>
      <c r="D10" s="67" t="s">
        <v>2</v>
      </c>
      <c r="E10" s="67" t="s">
        <v>3</v>
      </c>
      <c r="F10" s="67" t="s">
        <v>9</v>
      </c>
      <c r="G10" s="67" t="s">
        <v>4</v>
      </c>
      <c r="H10" s="67" t="s">
        <v>5</v>
      </c>
      <c r="I10" s="67" t="s">
        <v>8</v>
      </c>
      <c r="J10" s="67" t="s">
        <v>68</v>
      </c>
      <c r="K10" s="67" t="s">
        <v>183</v>
      </c>
      <c r="L10" s="67" t="s">
        <v>241</v>
      </c>
      <c r="M10" s="67" t="s">
        <v>13</v>
      </c>
      <c r="N10" s="67" t="s">
        <v>183</v>
      </c>
      <c r="O10" s="67" t="s">
        <v>241</v>
      </c>
      <c r="P10" s="67" t="s">
        <v>13</v>
      </c>
      <c r="Q10" s="67" t="s">
        <v>183</v>
      </c>
      <c r="R10" s="67" t="s">
        <v>241</v>
      </c>
      <c r="S10" s="67" t="s">
        <v>13</v>
      </c>
      <c r="T10" s="322"/>
    </row>
    <row r="11" spans="1:21" s="65" customFormat="1" ht="14.25" customHeight="1" x14ac:dyDescent="0.25">
      <c r="A11" s="64">
        <v>1</v>
      </c>
      <c r="B11" s="64">
        <v>2</v>
      </c>
      <c r="C11" s="64">
        <v>3</v>
      </c>
      <c r="D11" s="64">
        <v>4</v>
      </c>
      <c r="E11" s="64">
        <v>5</v>
      </c>
      <c r="F11" s="64">
        <v>6</v>
      </c>
      <c r="G11" s="64">
        <v>7</v>
      </c>
      <c r="H11" s="64">
        <v>8</v>
      </c>
      <c r="I11" s="64">
        <v>9</v>
      </c>
      <c r="J11" s="64">
        <v>10</v>
      </c>
      <c r="K11" s="64">
        <v>11</v>
      </c>
      <c r="L11" s="64">
        <v>12</v>
      </c>
      <c r="M11" s="64" t="s">
        <v>242</v>
      </c>
      <c r="N11" s="64">
        <v>16</v>
      </c>
      <c r="O11" s="64">
        <v>17</v>
      </c>
      <c r="P11" s="64" t="s">
        <v>243</v>
      </c>
      <c r="Q11" s="64">
        <v>19</v>
      </c>
      <c r="R11" s="64">
        <v>20</v>
      </c>
      <c r="S11" s="64" t="s">
        <v>244</v>
      </c>
      <c r="T11" s="64">
        <v>22</v>
      </c>
    </row>
    <row r="12" spans="1:21" ht="24.75" customHeight="1" x14ac:dyDescent="0.25">
      <c r="A12" s="330" t="s">
        <v>246</v>
      </c>
      <c r="B12" s="331"/>
      <c r="C12" s="331"/>
      <c r="D12" s="331"/>
      <c r="E12" s="331"/>
      <c r="F12" s="331"/>
      <c r="G12" s="331"/>
      <c r="H12" s="331"/>
      <c r="I12" s="331"/>
      <c r="J12" s="331"/>
      <c r="K12" s="331"/>
      <c r="L12" s="331"/>
      <c r="M12" s="331"/>
      <c r="N12" s="331"/>
      <c r="O12" s="331"/>
      <c r="P12" s="331"/>
      <c r="Q12" s="331"/>
      <c r="R12" s="331"/>
      <c r="S12" s="331"/>
      <c r="T12" s="332"/>
      <c r="U12" s="71"/>
    </row>
    <row r="13" spans="1:21" ht="24.75" customHeight="1" x14ac:dyDescent="0.25">
      <c r="A13" s="326" t="s">
        <v>238</v>
      </c>
      <c r="B13" s="327"/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328"/>
    </row>
    <row r="14" spans="1:21" ht="15.75" x14ac:dyDescent="0.25">
      <c r="A14" s="47"/>
      <c r="B14" s="59"/>
      <c r="C14" s="60"/>
      <c r="D14" s="54"/>
      <c r="E14" s="54"/>
      <c r="F14" s="54"/>
      <c r="G14" s="54"/>
      <c r="H14" s="54"/>
      <c r="I14" s="54"/>
      <c r="J14" s="54"/>
      <c r="K14" s="28"/>
      <c r="L14" s="28"/>
      <c r="M14" s="29">
        <f>K14*L14</f>
        <v>0</v>
      </c>
      <c r="N14" s="28"/>
      <c r="O14" s="28"/>
      <c r="P14" s="29">
        <f>N14*O14</f>
        <v>0</v>
      </c>
      <c r="Q14" s="28"/>
      <c r="R14" s="28"/>
      <c r="S14" s="29">
        <f>Q14*R14</f>
        <v>0</v>
      </c>
      <c r="T14" s="47"/>
    </row>
    <row r="15" spans="1:21" ht="15.75" x14ac:dyDescent="0.25">
      <c r="A15" s="47"/>
      <c r="B15" s="59"/>
      <c r="C15" s="60"/>
      <c r="D15" s="54"/>
      <c r="E15" s="54"/>
      <c r="F15" s="54"/>
      <c r="G15" s="54"/>
      <c r="H15" s="54"/>
      <c r="I15" s="54"/>
      <c r="J15" s="54"/>
      <c r="K15" s="28"/>
      <c r="L15" s="28"/>
      <c r="M15" s="29">
        <f>K15*L15</f>
        <v>0</v>
      </c>
      <c r="N15" s="28"/>
      <c r="O15" s="28"/>
      <c r="P15" s="29">
        <f>N15*O15</f>
        <v>0</v>
      </c>
      <c r="Q15" s="28"/>
      <c r="R15" s="28"/>
      <c r="S15" s="29">
        <f>Q15*R15</f>
        <v>0</v>
      </c>
      <c r="T15" s="47"/>
    </row>
    <row r="16" spans="1:21" ht="15.75" customHeight="1" x14ac:dyDescent="0.25">
      <c r="A16" s="333" t="s">
        <v>251</v>
      </c>
      <c r="B16" s="334"/>
      <c r="C16" s="334"/>
      <c r="D16" s="334"/>
      <c r="E16" s="334"/>
      <c r="F16" s="334"/>
      <c r="G16" s="334"/>
      <c r="H16" s="335"/>
      <c r="I16" s="54"/>
      <c r="J16" s="54"/>
      <c r="K16" s="28"/>
      <c r="L16" s="28"/>
      <c r="M16" s="72">
        <f>M14+M15</f>
        <v>0</v>
      </c>
      <c r="N16" s="72"/>
      <c r="O16" s="72"/>
      <c r="P16" s="72">
        <f t="shared" ref="P16:S16" si="0">P14+P15</f>
        <v>0</v>
      </c>
      <c r="Q16" s="72"/>
      <c r="R16" s="72"/>
      <c r="S16" s="72">
        <f t="shared" si="0"/>
        <v>0</v>
      </c>
      <c r="T16" s="47"/>
    </row>
    <row r="17" spans="1:21" ht="15.75" x14ac:dyDescent="0.25">
      <c r="A17" s="47"/>
      <c r="B17" s="59"/>
      <c r="C17" s="60"/>
      <c r="D17" s="54"/>
      <c r="E17" s="54"/>
      <c r="F17" s="54"/>
      <c r="G17" s="54"/>
      <c r="H17" s="54"/>
      <c r="I17" s="54"/>
      <c r="J17" s="54"/>
      <c r="K17" s="28"/>
      <c r="L17" s="28"/>
      <c r="M17" s="29">
        <f t="shared" ref="M17:M18" si="1">K17*L17</f>
        <v>0</v>
      </c>
      <c r="N17" s="28"/>
      <c r="O17" s="28"/>
      <c r="P17" s="29">
        <f t="shared" ref="P17:P18" si="2">N17*O17</f>
        <v>0</v>
      </c>
      <c r="Q17" s="28"/>
      <c r="R17" s="28"/>
      <c r="S17" s="29">
        <f t="shared" ref="S17:S18" si="3">Q17*R17</f>
        <v>0</v>
      </c>
      <c r="T17" s="47"/>
    </row>
    <row r="18" spans="1:21" ht="15.75" x14ac:dyDescent="0.25">
      <c r="A18" s="47"/>
      <c r="B18" s="59"/>
      <c r="C18" s="60"/>
      <c r="D18" s="54"/>
      <c r="E18" s="54"/>
      <c r="F18" s="54"/>
      <c r="G18" s="54"/>
      <c r="H18" s="54"/>
      <c r="I18" s="54"/>
      <c r="J18" s="54"/>
      <c r="K18" s="28"/>
      <c r="L18" s="28"/>
      <c r="M18" s="29">
        <f t="shared" si="1"/>
        <v>0</v>
      </c>
      <c r="N18" s="28"/>
      <c r="O18" s="28"/>
      <c r="P18" s="29">
        <f t="shared" si="2"/>
        <v>0</v>
      </c>
      <c r="Q18" s="28"/>
      <c r="R18" s="28"/>
      <c r="S18" s="29">
        <f t="shared" si="3"/>
        <v>0</v>
      </c>
      <c r="T18" s="47"/>
    </row>
    <row r="19" spans="1:21" ht="15.75" customHeight="1" x14ac:dyDescent="0.25">
      <c r="A19" s="333" t="s">
        <v>251</v>
      </c>
      <c r="B19" s="334"/>
      <c r="C19" s="334"/>
      <c r="D19" s="334"/>
      <c r="E19" s="334"/>
      <c r="F19" s="334"/>
      <c r="G19" s="334"/>
      <c r="H19" s="335"/>
      <c r="I19" s="73"/>
      <c r="J19" s="73"/>
      <c r="K19" s="74"/>
      <c r="L19" s="74"/>
      <c r="M19" s="72">
        <f>M17+M18</f>
        <v>0</v>
      </c>
      <c r="N19" s="72"/>
      <c r="O19" s="72"/>
      <c r="P19" s="72">
        <f t="shared" ref="P19:S19" si="4">P17+P18</f>
        <v>0</v>
      </c>
      <c r="Q19" s="72"/>
      <c r="R19" s="72"/>
      <c r="S19" s="72">
        <f t="shared" si="4"/>
        <v>0</v>
      </c>
      <c r="T19" s="47"/>
    </row>
    <row r="20" spans="1:21" ht="15.75" customHeight="1" x14ac:dyDescent="0.25">
      <c r="A20" s="326" t="s">
        <v>240</v>
      </c>
      <c r="B20" s="327"/>
      <c r="C20" s="327"/>
      <c r="D20" s="327"/>
      <c r="E20" s="327"/>
      <c r="F20" s="327"/>
      <c r="G20" s="327"/>
      <c r="H20" s="328"/>
      <c r="I20" s="54"/>
      <c r="J20" s="54"/>
      <c r="K20" s="28"/>
      <c r="L20" s="28"/>
      <c r="M20" s="75">
        <f>M16+M19</f>
        <v>0</v>
      </c>
      <c r="N20" s="29"/>
      <c r="O20" s="29"/>
      <c r="P20" s="75">
        <f t="shared" ref="P20:S20" si="5">P16+P19</f>
        <v>0</v>
      </c>
      <c r="Q20" s="29"/>
      <c r="R20" s="29"/>
      <c r="S20" s="75">
        <f t="shared" si="5"/>
        <v>0</v>
      </c>
      <c r="T20" s="47"/>
    </row>
    <row r="21" spans="1:21" ht="24.75" customHeight="1" x14ac:dyDescent="0.25">
      <c r="A21" s="326" t="s">
        <v>238</v>
      </c>
      <c r="B21" s="327"/>
      <c r="C21" s="327"/>
      <c r="D21" s="327"/>
      <c r="E21" s="327"/>
      <c r="F21" s="327"/>
      <c r="G21" s="327"/>
      <c r="H21" s="327"/>
      <c r="I21" s="327"/>
      <c r="J21" s="327"/>
      <c r="K21" s="327"/>
      <c r="L21" s="327"/>
      <c r="M21" s="327"/>
      <c r="N21" s="327"/>
      <c r="O21" s="327"/>
      <c r="P21" s="327"/>
      <c r="Q21" s="327"/>
      <c r="R21" s="327"/>
      <c r="S21" s="327"/>
      <c r="T21" s="328"/>
    </row>
    <row r="22" spans="1:21" ht="15.75" x14ac:dyDescent="0.25">
      <c r="A22" s="47"/>
      <c r="B22" s="59"/>
      <c r="C22" s="60"/>
      <c r="D22" s="54"/>
      <c r="E22" s="54"/>
      <c r="F22" s="54"/>
      <c r="G22" s="54"/>
      <c r="H22" s="54"/>
      <c r="I22" s="54"/>
      <c r="J22" s="54"/>
      <c r="K22" s="28"/>
      <c r="L22" s="28"/>
      <c r="M22" s="29">
        <f>K22*L22</f>
        <v>0</v>
      </c>
      <c r="N22" s="28"/>
      <c r="O22" s="28"/>
      <c r="P22" s="29">
        <f>N22*O22</f>
        <v>0</v>
      </c>
      <c r="Q22" s="28"/>
      <c r="R22" s="28"/>
      <c r="S22" s="29">
        <f>Q22*R22</f>
        <v>0</v>
      </c>
      <c r="T22" s="47"/>
    </row>
    <row r="23" spans="1:21" ht="15.75" x14ac:dyDescent="0.25">
      <c r="A23" s="47"/>
      <c r="B23" s="59"/>
      <c r="C23" s="60"/>
      <c r="D23" s="54"/>
      <c r="E23" s="54"/>
      <c r="F23" s="54"/>
      <c r="G23" s="54"/>
      <c r="H23" s="54"/>
      <c r="I23" s="54"/>
      <c r="J23" s="54"/>
      <c r="K23" s="28"/>
      <c r="L23" s="28"/>
      <c r="M23" s="29">
        <f>K23*L23</f>
        <v>0</v>
      </c>
      <c r="N23" s="28"/>
      <c r="O23" s="28"/>
      <c r="P23" s="29">
        <f>N23*O23</f>
        <v>0</v>
      </c>
      <c r="Q23" s="28"/>
      <c r="R23" s="28"/>
      <c r="S23" s="29">
        <f>Q23*R23</f>
        <v>0</v>
      </c>
      <c r="T23" s="47"/>
    </row>
    <row r="24" spans="1:21" ht="15.75" customHeight="1" x14ac:dyDescent="0.25">
      <c r="A24" s="333" t="s">
        <v>251</v>
      </c>
      <c r="B24" s="334"/>
      <c r="C24" s="334"/>
      <c r="D24" s="334"/>
      <c r="E24" s="334"/>
      <c r="F24" s="334"/>
      <c r="G24" s="334"/>
      <c r="H24" s="335"/>
      <c r="I24" s="54"/>
      <c r="J24" s="54"/>
      <c r="K24" s="28"/>
      <c r="L24" s="28"/>
      <c r="M24" s="72">
        <f>M22+M23</f>
        <v>0</v>
      </c>
      <c r="N24" s="72"/>
      <c r="O24" s="72"/>
      <c r="P24" s="72">
        <f t="shared" ref="P24" si="6">P22+P23</f>
        <v>0</v>
      </c>
      <c r="Q24" s="72"/>
      <c r="R24" s="72"/>
      <c r="S24" s="72">
        <f t="shared" ref="S24" si="7">S22+S23</f>
        <v>0</v>
      </c>
      <c r="T24" s="47"/>
    </row>
    <row r="25" spans="1:21" ht="15.75" x14ac:dyDescent="0.25">
      <c r="A25" s="47"/>
      <c r="B25" s="59"/>
      <c r="C25" s="60"/>
      <c r="D25" s="54"/>
      <c r="E25" s="54"/>
      <c r="F25" s="54"/>
      <c r="G25" s="54"/>
      <c r="H25" s="54"/>
      <c r="I25" s="54"/>
      <c r="J25" s="54"/>
      <c r="K25" s="28"/>
      <c r="L25" s="28"/>
      <c r="M25" s="29">
        <f t="shared" ref="M25:M26" si="8">K25*L25</f>
        <v>0</v>
      </c>
      <c r="N25" s="28"/>
      <c r="O25" s="28"/>
      <c r="P25" s="29">
        <f t="shared" ref="P25:P26" si="9">N25*O25</f>
        <v>0</v>
      </c>
      <c r="Q25" s="28"/>
      <c r="R25" s="28"/>
      <c r="S25" s="29">
        <f t="shared" ref="S25:S26" si="10">Q25*R25</f>
        <v>0</v>
      </c>
      <c r="T25" s="47"/>
    </row>
    <row r="26" spans="1:21" ht="15.75" x14ac:dyDescent="0.25">
      <c r="A26" s="47"/>
      <c r="B26" s="59"/>
      <c r="C26" s="60"/>
      <c r="D26" s="54"/>
      <c r="E26" s="54"/>
      <c r="F26" s="54"/>
      <c r="G26" s="54"/>
      <c r="H26" s="54"/>
      <c r="I26" s="54"/>
      <c r="J26" s="54"/>
      <c r="K26" s="28"/>
      <c r="L26" s="28"/>
      <c r="M26" s="29">
        <f t="shared" si="8"/>
        <v>0</v>
      </c>
      <c r="N26" s="28"/>
      <c r="O26" s="28"/>
      <c r="P26" s="29">
        <f t="shared" si="9"/>
        <v>0</v>
      </c>
      <c r="Q26" s="28"/>
      <c r="R26" s="28"/>
      <c r="S26" s="29">
        <f t="shared" si="10"/>
        <v>0</v>
      </c>
      <c r="T26" s="47"/>
    </row>
    <row r="27" spans="1:21" ht="15.75" customHeight="1" x14ac:dyDescent="0.25">
      <c r="A27" s="333" t="s">
        <v>251</v>
      </c>
      <c r="B27" s="334"/>
      <c r="C27" s="334"/>
      <c r="D27" s="334"/>
      <c r="E27" s="334"/>
      <c r="F27" s="334"/>
      <c r="G27" s="334"/>
      <c r="H27" s="335"/>
      <c r="I27" s="73"/>
      <c r="J27" s="73"/>
      <c r="K27" s="74"/>
      <c r="L27" s="74"/>
      <c r="M27" s="72">
        <f>M25+M26</f>
        <v>0</v>
      </c>
      <c r="N27" s="72"/>
      <c r="O27" s="72"/>
      <c r="P27" s="72">
        <f t="shared" ref="P27" si="11">P25+P26</f>
        <v>0</v>
      </c>
      <c r="Q27" s="72"/>
      <c r="R27" s="72"/>
      <c r="S27" s="72">
        <f t="shared" ref="S27" si="12">S25+S26</f>
        <v>0</v>
      </c>
      <c r="T27" s="47"/>
    </row>
    <row r="28" spans="1:21" ht="15.75" customHeight="1" x14ac:dyDescent="0.25">
      <c r="A28" s="326" t="s">
        <v>240</v>
      </c>
      <c r="B28" s="327"/>
      <c r="C28" s="327"/>
      <c r="D28" s="327"/>
      <c r="E28" s="327"/>
      <c r="F28" s="327"/>
      <c r="G28" s="327"/>
      <c r="H28" s="328"/>
      <c r="I28" s="54"/>
      <c r="J28" s="54"/>
      <c r="K28" s="28"/>
      <c r="L28" s="28"/>
      <c r="M28" s="75">
        <f>M24+M27</f>
        <v>0</v>
      </c>
      <c r="N28" s="29"/>
      <c r="O28" s="29"/>
      <c r="P28" s="75">
        <f t="shared" ref="P28" si="13">P24+P27</f>
        <v>0</v>
      </c>
      <c r="Q28" s="29"/>
      <c r="R28" s="29"/>
      <c r="S28" s="75">
        <f t="shared" ref="S28" si="14">S24+S27</f>
        <v>0</v>
      </c>
      <c r="T28" s="47"/>
    </row>
    <row r="29" spans="1:21" ht="15.75" customHeight="1" x14ac:dyDescent="0.25">
      <c r="A29" s="330" t="s">
        <v>247</v>
      </c>
      <c r="B29" s="331"/>
      <c r="C29" s="331"/>
      <c r="D29" s="331"/>
      <c r="E29" s="331"/>
      <c r="F29" s="331"/>
      <c r="G29" s="331"/>
      <c r="H29" s="332"/>
      <c r="I29" s="54"/>
      <c r="J29" s="54"/>
      <c r="K29" s="28"/>
      <c r="L29" s="28"/>
      <c r="M29" s="30">
        <f>M20+M28</f>
        <v>0</v>
      </c>
      <c r="N29" s="30"/>
      <c r="O29" s="30"/>
      <c r="P29" s="30">
        <f t="shared" ref="P29:S29" si="15">P20+P28</f>
        <v>0</v>
      </c>
      <c r="Q29" s="30"/>
      <c r="R29" s="30"/>
      <c r="S29" s="30">
        <f t="shared" si="15"/>
        <v>0</v>
      </c>
      <c r="T29" s="47"/>
    </row>
    <row r="30" spans="1:21" ht="24.75" customHeight="1" x14ac:dyDescent="0.25">
      <c r="A30" s="330" t="s">
        <v>246</v>
      </c>
      <c r="B30" s="331"/>
      <c r="C30" s="331"/>
      <c r="D30" s="331"/>
      <c r="E30" s="331"/>
      <c r="F30" s="331"/>
      <c r="G30" s="331"/>
      <c r="H30" s="331"/>
      <c r="I30" s="331"/>
      <c r="J30" s="331"/>
      <c r="K30" s="331"/>
      <c r="L30" s="331"/>
      <c r="M30" s="331"/>
      <c r="N30" s="331"/>
      <c r="O30" s="331"/>
      <c r="P30" s="331"/>
      <c r="Q30" s="331"/>
      <c r="R30" s="331"/>
      <c r="S30" s="331"/>
      <c r="T30" s="332"/>
      <c r="U30" s="71"/>
    </row>
    <row r="31" spans="1:21" ht="24.75" customHeight="1" x14ac:dyDescent="0.25">
      <c r="A31" s="326" t="s">
        <v>238</v>
      </c>
      <c r="B31" s="327"/>
      <c r="C31" s="327"/>
      <c r="D31" s="327"/>
      <c r="E31" s="327"/>
      <c r="F31" s="327"/>
      <c r="G31" s="327"/>
      <c r="H31" s="327"/>
      <c r="I31" s="327"/>
      <c r="J31" s="327"/>
      <c r="K31" s="327"/>
      <c r="L31" s="327"/>
      <c r="M31" s="327"/>
      <c r="N31" s="327"/>
      <c r="O31" s="327"/>
      <c r="P31" s="327"/>
      <c r="Q31" s="327"/>
      <c r="R31" s="327"/>
      <c r="S31" s="327"/>
      <c r="T31" s="328"/>
    </row>
    <row r="32" spans="1:21" ht="15.75" x14ac:dyDescent="0.25">
      <c r="A32" s="47"/>
      <c r="B32" s="59"/>
      <c r="C32" s="60"/>
      <c r="D32" s="54"/>
      <c r="E32" s="54"/>
      <c r="F32" s="54"/>
      <c r="G32" s="54"/>
      <c r="H32" s="54"/>
      <c r="I32" s="54"/>
      <c r="J32" s="54"/>
      <c r="K32" s="28"/>
      <c r="L32" s="28"/>
      <c r="M32" s="29">
        <f>K32*L32</f>
        <v>0</v>
      </c>
      <c r="N32" s="28"/>
      <c r="O32" s="28"/>
      <c r="P32" s="29">
        <f>N32*O32</f>
        <v>0</v>
      </c>
      <c r="Q32" s="28"/>
      <c r="R32" s="28"/>
      <c r="S32" s="29">
        <f>Q32*R32</f>
        <v>0</v>
      </c>
      <c r="T32" s="47"/>
    </row>
    <row r="33" spans="1:20" ht="15.75" x14ac:dyDescent="0.25">
      <c r="A33" s="47"/>
      <c r="B33" s="59"/>
      <c r="C33" s="60"/>
      <c r="D33" s="54"/>
      <c r="E33" s="54"/>
      <c r="F33" s="54"/>
      <c r="G33" s="54"/>
      <c r="H33" s="54"/>
      <c r="I33" s="54"/>
      <c r="J33" s="54"/>
      <c r="K33" s="28"/>
      <c r="L33" s="28"/>
      <c r="M33" s="29">
        <f>K33*L33</f>
        <v>0</v>
      </c>
      <c r="N33" s="28"/>
      <c r="O33" s="28"/>
      <c r="P33" s="29">
        <f>N33*O33</f>
        <v>0</v>
      </c>
      <c r="Q33" s="28"/>
      <c r="R33" s="28"/>
      <c r="S33" s="29">
        <f>Q33*R33</f>
        <v>0</v>
      </c>
      <c r="T33" s="47"/>
    </row>
    <row r="34" spans="1:20" ht="15.75" customHeight="1" x14ac:dyDescent="0.25">
      <c r="A34" s="333" t="s">
        <v>251</v>
      </c>
      <c r="B34" s="334"/>
      <c r="C34" s="334"/>
      <c r="D34" s="334"/>
      <c r="E34" s="334"/>
      <c r="F34" s="334"/>
      <c r="G34" s="334"/>
      <c r="H34" s="335"/>
      <c r="I34" s="54"/>
      <c r="J34" s="54"/>
      <c r="K34" s="28"/>
      <c r="L34" s="28"/>
      <c r="M34" s="72">
        <f>M32+M33</f>
        <v>0</v>
      </c>
      <c r="N34" s="72"/>
      <c r="O34" s="72"/>
      <c r="P34" s="72">
        <f t="shared" ref="P34" si="16">P32+P33</f>
        <v>0</v>
      </c>
      <c r="Q34" s="72"/>
      <c r="R34" s="72"/>
      <c r="S34" s="72">
        <f t="shared" ref="S34" si="17">S32+S33</f>
        <v>0</v>
      </c>
      <c r="T34" s="47"/>
    </row>
    <row r="35" spans="1:20" ht="15.75" x14ac:dyDescent="0.25">
      <c r="A35" s="47"/>
      <c r="B35" s="59"/>
      <c r="C35" s="60"/>
      <c r="D35" s="54"/>
      <c r="E35" s="54"/>
      <c r="F35" s="54"/>
      <c r="G35" s="54"/>
      <c r="H35" s="54"/>
      <c r="I35" s="54"/>
      <c r="J35" s="54"/>
      <c r="K35" s="28"/>
      <c r="L35" s="28"/>
      <c r="M35" s="29">
        <f t="shared" ref="M35:M36" si="18">K35*L35</f>
        <v>0</v>
      </c>
      <c r="N35" s="28"/>
      <c r="O35" s="28"/>
      <c r="P35" s="29">
        <f t="shared" ref="P35:P36" si="19">N35*O35</f>
        <v>0</v>
      </c>
      <c r="Q35" s="28"/>
      <c r="R35" s="28"/>
      <c r="S35" s="29">
        <f t="shared" ref="S35:S36" si="20">Q35*R35</f>
        <v>0</v>
      </c>
      <c r="T35" s="47"/>
    </row>
    <row r="36" spans="1:20" ht="15.75" x14ac:dyDescent="0.25">
      <c r="A36" s="47"/>
      <c r="B36" s="59"/>
      <c r="C36" s="60"/>
      <c r="D36" s="54"/>
      <c r="E36" s="54"/>
      <c r="F36" s="54"/>
      <c r="G36" s="54"/>
      <c r="H36" s="54"/>
      <c r="I36" s="54"/>
      <c r="J36" s="54"/>
      <c r="K36" s="28"/>
      <c r="L36" s="28"/>
      <c r="M36" s="29">
        <f t="shared" si="18"/>
        <v>0</v>
      </c>
      <c r="N36" s="28"/>
      <c r="O36" s="28"/>
      <c r="P36" s="29">
        <f t="shared" si="19"/>
        <v>0</v>
      </c>
      <c r="Q36" s="28"/>
      <c r="R36" s="28"/>
      <c r="S36" s="29">
        <f t="shared" si="20"/>
        <v>0</v>
      </c>
      <c r="T36" s="47"/>
    </row>
    <row r="37" spans="1:20" ht="15.75" customHeight="1" x14ac:dyDescent="0.25">
      <c r="A37" s="333" t="s">
        <v>251</v>
      </c>
      <c r="B37" s="334"/>
      <c r="C37" s="334"/>
      <c r="D37" s="334"/>
      <c r="E37" s="334"/>
      <c r="F37" s="334"/>
      <c r="G37" s="334"/>
      <c r="H37" s="335"/>
      <c r="I37" s="73"/>
      <c r="J37" s="73"/>
      <c r="K37" s="74"/>
      <c r="L37" s="74"/>
      <c r="M37" s="72">
        <f>M35+M36</f>
        <v>0</v>
      </c>
      <c r="N37" s="72"/>
      <c r="O37" s="72"/>
      <c r="P37" s="72">
        <f t="shared" ref="P37" si="21">P35+P36</f>
        <v>0</v>
      </c>
      <c r="Q37" s="72"/>
      <c r="R37" s="72"/>
      <c r="S37" s="72">
        <f t="shared" ref="S37" si="22">S35+S36</f>
        <v>0</v>
      </c>
      <c r="T37" s="47"/>
    </row>
    <row r="38" spans="1:20" ht="15.75" customHeight="1" x14ac:dyDescent="0.25">
      <c r="A38" s="326" t="s">
        <v>240</v>
      </c>
      <c r="B38" s="327"/>
      <c r="C38" s="327"/>
      <c r="D38" s="327"/>
      <c r="E38" s="327"/>
      <c r="F38" s="327"/>
      <c r="G38" s="327"/>
      <c r="H38" s="328"/>
      <c r="I38" s="54"/>
      <c r="J38" s="54"/>
      <c r="K38" s="28"/>
      <c r="L38" s="28"/>
      <c r="M38" s="75">
        <f>M34+M37</f>
        <v>0</v>
      </c>
      <c r="N38" s="29"/>
      <c r="O38" s="29"/>
      <c r="P38" s="75">
        <f t="shared" ref="P38" si="23">P34+P37</f>
        <v>0</v>
      </c>
      <c r="Q38" s="29"/>
      <c r="R38" s="29"/>
      <c r="S38" s="75">
        <f t="shared" ref="S38" si="24">S34+S37</f>
        <v>0</v>
      </c>
      <c r="T38" s="47"/>
    </row>
    <row r="39" spans="1:20" ht="24.75" customHeight="1" x14ac:dyDescent="0.25">
      <c r="A39" s="326" t="s">
        <v>238</v>
      </c>
      <c r="B39" s="327"/>
      <c r="C39" s="327"/>
      <c r="D39" s="327"/>
      <c r="E39" s="327"/>
      <c r="F39" s="327"/>
      <c r="G39" s="327"/>
      <c r="H39" s="327"/>
      <c r="I39" s="327"/>
      <c r="J39" s="327"/>
      <c r="K39" s="327"/>
      <c r="L39" s="327"/>
      <c r="M39" s="327"/>
      <c r="N39" s="327"/>
      <c r="O39" s="327"/>
      <c r="P39" s="327"/>
      <c r="Q39" s="327"/>
      <c r="R39" s="327"/>
      <c r="S39" s="327"/>
      <c r="T39" s="328"/>
    </row>
    <row r="40" spans="1:20" ht="15.75" x14ac:dyDescent="0.25">
      <c r="A40" s="47"/>
      <c r="B40" s="59"/>
      <c r="C40" s="60"/>
      <c r="D40" s="54"/>
      <c r="E40" s="54"/>
      <c r="F40" s="54"/>
      <c r="G40" s="54"/>
      <c r="H40" s="54"/>
      <c r="I40" s="54"/>
      <c r="J40" s="54"/>
      <c r="K40" s="28"/>
      <c r="L40" s="28"/>
      <c r="M40" s="29">
        <f>K40*L40</f>
        <v>0</v>
      </c>
      <c r="N40" s="28"/>
      <c r="O40" s="28"/>
      <c r="P40" s="29">
        <f>N40*O40</f>
        <v>0</v>
      </c>
      <c r="Q40" s="28"/>
      <c r="R40" s="28"/>
      <c r="S40" s="29">
        <f>Q40*R40</f>
        <v>0</v>
      </c>
      <c r="T40" s="47"/>
    </row>
    <row r="41" spans="1:20" ht="15.75" x14ac:dyDescent="0.25">
      <c r="A41" s="47"/>
      <c r="B41" s="59"/>
      <c r="C41" s="60"/>
      <c r="D41" s="54"/>
      <c r="E41" s="54"/>
      <c r="F41" s="54"/>
      <c r="G41" s="54"/>
      <c r="H41" s="54"/>
      <c r="I41" s="54"/>
      <c r="J41" s="54"/>
      <c r="K41" s="28"/>
      <c r="L41" s="28"/>
      <c r="M41" s="29">
        <f>K41*L41</f>
        <v>0</v>
      </c>
      <c r="N41" s="28"/>
      <c r="O41" s="28"/>
      <c r="P41" s="29">
        <f>N41*O41</f>
        <v>0</v>
      </c>
      <c r="Q41" s="28"/>
      <c r="R41" s="28"/>
      <c r="S41" s="29">
        <f>Q41*R41</f>
        <v>0</v>
      </c>
      <c r="T41" s="47"/>
    </row>
    <row r="42" spans="1:20" ht="15.75" customHeight="1" x14ac:dyDescent="0.25">
      <c r="A42" s="333" t="s">
        <v>251</v>
      </c>
      <c r="B42" s="334"/>
      <c r="C42" s="334"/>
      <c r="D42" s="334"/>
      <c r="E42" s="334"/>
      <c r="F42" s="334"/>
      <c r="G42" s="334"/>
      <c r="H42" s="335"/>
      <c r="I42" s="54"/>
      <c r="J42" s="54"/>
      <c r="K42" s="28"/>
      <c r="L42" s="28"/>
      <c r="M42" s="72">
        <f>M40+M41</f>
        <v>0</v>
      </c>
      <c r="N42" s="72"/>
      <c r="O42" s="72"/>
      <c r="P42" s="72">
        <f t="shared" ref="P42" si="25">P40+P41</f>
        <v>0</v>
      </c>
      <c r="Q42" s="72"/>
      <c r="R42" s="72"/>
      <c r="S42" s="72">
        <f t="shared" ref="S42" si="26">S40+S41</f>
        <v>0</v>
      </c>
      <c r="T42" s="47"/>
    </row>
    <row r="43" spans="1:20" ht="15.75" x14ac:dyDescent="0.25">
      <c r="A43" s="47"/>
      <c r="B43" s="59"/>
      <c r="C43" s="60"/>
      <c r="D43" s="54"/>
      <c r="E43" s="54"/>
      <c r="F43" s="54"/>
      <c r="G43" s="54"/>
      <c r="H43" s="54"/>
      <c r="I43" s="54"/>
      <c r="J43" s="54"/>
      <c r="K43" s="28"/>
      <c r="L43" s="28"/>
      <c r="M43" s="29">
        <f t="shared" ref="M43:M44" si="27">K43*L43</f>
        <v>0</v>
      </c>
      <c r="N43" s="28"/>
      <c r="O43" s="28"/>
      <c r="P43" s="29">
        <f t="shared" ref="P43:P44" si="28">N43*O43</f>
        <v>0</v>
      </c>
      <c r="Q43" s="28"/>
      <c r="R43" s="28"/>
      <c r="S43" s="29">
        <f t="shared" ref="S43:S44" si="29">Q43*R43</f>
        <v>0</v>
      </c>
      <c r="T43" s="47"/>
    </row>
    <row r="44" spans="1:20" ht="15.75" x14ac:dyDescent="0.25">
      <c r="A44" s="47"/>
      <c r="B44" s="59"/>
      <c r="C44" s="60"/>
      <c r="D44" s="54"/>
      <c r="E44" s="54"/>
      <c r="F44" s="54"/>
      <c r="G44" s="54"/>
      <c r="H44" s="54"/>
      <c r="I44" s="54"/>
      <c r="J44" s="54"/>
      <c r="K44" s="28"/>
      <c r="L44" s="28"/>
      <c r="M44" s="29">
        <f t="shared" si="27"/>
        <v>0</v>
      </c>
      <c r="N44" s="28"/>
      <c r="O44" s="28"/>
      <c r="P44" s="29">
        <f t="shared" si="28"/>
        <v>0</v>
      </c>
      <c r="Q44" s="28"/>
      <c r="R44" s="28"/>
      <c r="S44" s="29">
        <f t="shared" si="29"/>
        <v>0</v>
      </c>
      <c r="T44" s="47"/>
    </row>
    <row r="45" spans="1:20" ht="15.75" customHeight="1" x14ac:dyDescent="0.25">
      <c r="A45" s="333" t="s">
        <v>251</v>
      </c>
      <c r="B45" s="334"/>
      <c r="C45" s="334"/>
      <c r="D45" s="334"/>
      <c r="E45" s="334"/>
      <c r="F45" s="334"/>
      <c r="G45" s="334"/>
      <c r="H45" s="335"/>
      <c r="I45" s="73"/>
      <c r="J45" s="73"/>
      <c r="K45" s="74"/>
      <c r="L45" s="74"/>
      <c r="M45" s="72">
        <f>M43+M44</f>
        <v>0</v>
      </c>
      <c r="N45" s="72"/>
      <c r="O45" s="72"/>
      <c r="P45" s="72">
        <f t="shared" ref="P45" si="30">P43+P44</f>
        <v>0</v>
      </c>
      <c r="Q45" s="72"/>
      <c r="R45" s="72"/>
      <c r="S45" s="72">
        <f t="shared" ref="S45" si="31">S43+S44</f>
        <v>0</v>
      </c>
      <c r="T45" s="47"/>
    </row>
    <row r="46" spans="1:20" ht="15.75" customHeight="1" x14ac:dyDescent="0.25">
      <c r="A46" s="326" t="s">
        <v>240</v>
      </c>
      <c r="B46" s="327"/>
      <c r="C46" s="327"/>
      <c r="D46" s="327"/>
      <c r="E46" s="327"/>
      <c r="F46" s="327"/>
      <c r="G46" s="327"/>
      <c r="H46" s="328"/>
      <c r="I46" s="54"/>
      <c r="J46" s="54"/>
      <c r="K46" s="28"/>
      <c r="L46" s="28"/>
      <c r="M46" s="75">
        <f>M42+M45</f>
        <v>0</v>
      </c>
      <c r="N46" s="29"/>
      <c r="O46" s="29"/>
      <c r="P46" s="75">
        <f t="shared" ref="P46" si="32">P42+P45</f>
        <v>0</v>
      </c>
      <c r="Q46" s="29"/>
      <c r="R46" s="29"/>
      <c r="S46" s="75">
        <f t="shared" ref="S46" si="33">S42+S45</f>
        <v>0</v>
      </c>
      <c r="T46" s="47"/>
    </row>
    <row r="47" spans="1:20" ht="15.75" customHeight="1" x14ac:dyDescent="0.25">
      <c r="A47" s="330" t="s">
        <v>247</v>
      </c>
      <c r="B47" s="331"/>
      <c r="C47" s="331"/>
      <c r="D47" s="331"/>
      <c r="E47" s="331"/>
      <c r="F47" s="331"/>
      <c r="G47" s="331"/>
      <c r="H47" s="332"/>
      <c r="I47" s="54"/>
      <c r="J47" s="54"/>
      <c r="K47" s="28"/>
      <c r="L47" s="28"/>
      <c r="M47" s="30">
        <f>M38+M46</f>
        <v>0</v>
      </c>
      <c r="N47" s="30"/>
      <c r="O47" s="30"/>
      <c r="P47" s="30">
        <f t="shared" ref="P47" si="34">P38+P46</f>
        <v>0</v>
      </c>
      <c r="Q47" s="30"/>
      <c r="R47" s="30"/>
      <c r="S47" s="30">
        <f t="shared" ref="S47" si="35">S38+S46</f>
        <v>0</v>
      </c>
      <c r="T47" s="47"/>
    </row>
    <row r="48" spans="1:20" s="49" customFormat="1" ht="15.75" customHeight="1" x14ac:dyDescent="0.25">
      <c r="A48" s="330" t="s">
        <v>201</v>
      </c>
      <c r="B48" s="331"/>
      <c r="C48" s="331"/>
      <c r="D48" s="331"/>
      <c r="E48" s="331"/>
      <c r="F48" s="331"/>
      <c r="G48" s="331"/>
      <c r="H48" s="332"/>
      <c r="I48" s="53"/>
      <c r="J48" s="53"/>
      <c r="K48" s="48"/>
      <c r="L48" s="48"/>
      <c r="M48" s="30">
        <f>M29+M47</f>
        <v>0</v>
      </c>
      <c r="N48" s="30"/>
      <c r="O48" s="30"/>
      <c r="P48" s="30">
        <f t="shared" ref="P48:S48" si="36">P29+P47</f>
        <v>0</v>
      </c>
      <c r="Q48" s="30"/>
      <c r="R48" s="30"/>
      <c r="S48" s="30">
        <f t="shared" si="36"/>
        <v>0</v>
      </c>
      <c r="T48" s="76"/>
    </row>
    <row r="49" spans="1:10" x14ac:dyDescent="0.25">
      <c r="B49" s="17"/>
      <c r="C49" s="17"/>
      <c r="D49" s="17"/>
      <c r="E49" s="17"/>
      <c r="F49" s="17"/>
      <c r="G49" s="17"/>
      <c r="H49" s="17"/>
      <c r="I49" s="17"/>
      <c r="J49" s="17"/>
    </row>
    <row r="50" spans="1:10" ht="15" customHeight="1" x14ac:dyDescent="0.25">
      <c r="A50" s="329" t="s">
        <v>14</v>
      </c>
      <c r="B50" s="329"/>
      <c r="C50" s="329"/>
      <c r="D50" s="329"/>
      <c r="E50" s="329"/>
      <c r="F50" s="329"/>
      <c r="G50" s="329"/>
      <c r="H50" s="329"/>
      <c r="I50" s="329"/>
      <c r="J50" s="66"/>
    </row>
    <row r="51" spans="1:10" ht="15.75" customHeight="1" x14ac:dyDescent="0.25">
      <c r="A51" s="329" t="s">
        <v>15</v>
      </c>
      <c r="B51" s="329"/>
      <c r="C51" s="329"/>
      <c r="D51" s="329"/>
      <c r="E51" s="329"/>
      <c r="F51" s="329"/>
      <c r="G51" s="329"/>
      <c r="H51" s="329"/>
      <c r="I51" s="329"/>
      <c r="J51" s="66"/>
    </row>
  </sheetData>
  <mergeCells count="35">
    <mergeCell ref="A47:H47"/>
    <mergeCell ref="A48:H48"/>
    <mergeCell ref="A50:I50"/>
    <mergeCell ref="A51:I51"/>
    <mergeCell ref="T9:T10"/>
    <mergeCell ref="A38:H38"/>
    <mergeCell ref="A42:H42"/>
    <mergeCell ref="A45:H45"/>
    <mergeCell ref="A46:H46"/>
    <mergeCell ref="A39:T39"/>
    <mergeCell ref="B9:J9"/>
    <mergeCell ref="K9:M9"/>
    <mergeCell ref="N9:P9"/>
    <mergeCell ref="Q9:S9"/>
    <mergeCell ref="M1:T1"/>
    <mergeCell ref="A12:T12"/>
    <mergeCell ref="A13:T13"/>
    <mergeCell ref="A21:T21"/>
    <mergeCell ref="A37:H37"/>
    <mergeCell ref="A27:H27"/>
    <mergeCell ref="A28:H28"/>
    <mergeCell ref="A29:H29"/>
    <mergeCell ref="A34:H34"/>
    <mergeCell ref="A30:T30"/>
    <mergeCell ref="A31:T31"/>
    <mergeCell ref="A16:H16"/>
    <mergeCell ref="A19:H19"/>
    <mergeCell ref="A20:H20"/>
    <mergeCell ref="A24:H24"/>
    <mergeCell ref="A9:A10"/>
    <mergeCell ref="A5:S5"/>
    <mergeCell ref="A6:S6"/>
    <mergeCell ref="B7:S7"/>
    <mergeCell ref="B8:S8"/>
    <mergeCell ref="A4:T4"/>
  </mergeCells>
  <pageMargins left="0.70866141732283472" right="0.70866141732283472" top="0.74803149606299213" bottom="0.74803149606299213" header="0.31496062992125984" footer="0.31496062992125984"/>
  <pageSetup paperSize="9" scale="49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C127"/>
  <sheetViews>
    <sheetView view="pageBreakPreview" zoomScaleNormal="80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127" sqref="A127:C127"/>
    </sheetView>
  </sheetViews>
  <sheetFormatPr defaultColWidth="9.140625" defaultRowHeight="12.75" x14ac:dyDescent="0.2"/>
  <cols>
    <col min="1" max="1" width="13.7109375" style="35" customWidth="1"/>
    <col min="2" max="2" width="55.28515625" style="36" customWidth="1"/>
    <col min="3" max="3" width="87.85546875" style="36" customWidth="1"/>
    <col min="4" max="179" width="9.140625" style="35" customWidth="1"/>
    <col min="180" max="16384" width="9.140625" style="35"/>
  </cols>
  <sheetData>
    <row r="1" spans="1:3" ht="90" customHeight="1" x14ac:dyDescent="0.2">
      <c r="C1" s="62" t="s">
        <v>254</v>
      </c>
    </row>
    <row r="3" spans="1:3" x14ac:dyDescent="0.2">
      <c r="C3" s="37"/>
    </row>
    <row r="4" spans="1:3" x14ac:dyDescent="0.2">
      <c r="C4" s="38"/>
    </row>
    <row r="5" spans="1:3" ht="42.75" customHeight="1" x14ac:dyDescent="0.3">
      <c r="A5" s="347" t="s">
        <v>195</v>
      </c>
      <c r="B5" s="347"/>
      <c r="C5" s="347"/>
    </row>
    <row r="6" spans="1:3" ht="18.75" x14ac:dyDescent="0.3">
      <c r="A6" s="340"/>
      <c r="B6" s="340"/>
      <c r="C6" s="39"/>
    </row>
    <row r="7" spans="1:3" ht="12.75" customHeight="1" x14ac:dyDescent="0.2">
      <c r="A7" s="341" t="s">
        <v>5</v>
      </c>
      <c r="B7" s="341" t="s">
        <v>8</v>
      </c>
      <c r="C7" s="341" t="s">
        <v>145</v>
      </c>
    </row>
    <row r="8" spans="1:3" ht="16.5" customHeight="1" x14ac:dyDescent="0.2">
      <c r="A8" s="341"/>
      <c r="B8" s="341"/>
      <c r="C8" s="341"/>
    </row>
    <row r="9" spans="1:3" ht="22.5" customHeight="1" x14ac:dyDescent="0.2">
      <c r="A9" s="40">
        <v>1100000</v>
      </c>
      <c r="B9" s="338" t="s">
        <v>93</v>
      </c>
      <c r="C9" s="338"/>
    </row>
    <row r="10" spans="1:3" ht="72.75" customHeight="1" x14ac:dyDescent="0.2">
      <c r="A10" s="18">
        <v>1110000</v>
      </c>
      <c r="B10" s="19" t="s">
        <v>66</v>
      </c>
      <c r="C10" s="21" t="s">
        <v>904</v>
      </c>
    </row>
    <row r="11" spans="1:3" s="41" customFormat="1" ht="65.25" customHeight="1" x14ac:dyDescent="0.25">
      <c r="A11" s="18">
        <v>1120000</v>
      </c>
      <c r="B11" s="19" t="s">
        <v>19</v>
      </c>
      <c r="C11" s="21" t="s">
        <v>144</v>
      </c>
    </row>
    <row r="12" spans="1:3" ht="23.25" customHeight="1" x14ac:dyDescent="0.2">
      <c r="A12" s="40">
        <v>1210000</v>
      </c>
      <c r="B12" s="338" t="s">
        <v>193</v>
      </c>
      <c r="C12" s="338"/>
    </row>
    <row r="13" spans="1:3" ht="47.25" x14ac:dyDescent="0.2">
      <c r="A13" s="18">
        <v>1210100</v>
      </c>
      <c r="B13" s="19" t="s">
        <v>154</v>
      </c>
      <c r="C13" s="342" t="s">
        <v>215</v>
      </c>
    </row>
    <row r="14" spans="1:3" ht="23.25" customHeight="1" x14ac:dyDescent="0.2">
      <c r="A14" s="18">
        <v>1210400</v>
      </c>
      <c r="B14" s="19" t="s">
        <v>16</v>
      </c>
      <c r="C14" s="343"/>
    </row>
    <row r="15" spans="1:3" s="41" customFormat="1" ht="40.5" customHeight="1" x14ac:dyDescent="0.25">
      <c r="A15" s="18">
        <v>1212500</v>
      </c>
      <c r="B15" s="19" t="s">
        <v>150</v>
      </c>
      <c r="C15" s="344"/>
    </row>
    <row r="16" spans="1:3" s="41" customFormat="1" ht="25.5" customHeight="1" x14ac:dyDescent="0.25">
      <c r="A16" s="40">
        <v>1300000</v>
      </c>
      <c r="B16" s="338" t="s">
        <v>94</v>
      </c>
      <c r="C16" s="338"/>
    </row>
    <row r="17" spans="1:3" s="8" customFormat="1" ht="54" customHeight="1" x14ac:dyDescent="0.2">
      <c r="A17" s="40">
        <v>1310000</v>
      </c>
      <c r="B17" s="338" t="s">
        <v>95</v>
      </c>
      <c r="C17" s="338"/>
    </row>
    <row r="18" spans="1:3" s="8" customFormat="1" ht="49.5" customHeight="1" x14ac:dyDescent="0.2">
      <c r="A18" s="18">
        <v>1310110</v>
      </c>
      <c r="B18" s="19" t="s">
        <v>96</v>
      </c>
      <c r="C18" s="55" t="s">
        <v>202</v>
      </c>
    </row>
    <row r="19" spans="1:3" s="8" customFormat="1" ht="31.5" x14ac:dyDescent="0.2">
      <c r="A19" s="18">
        <v>1310120</v>
      </c>
      <c r="B19" s="19" t="s">
        <v>97</v>
      </c>
      <c r="C19" s="55" t="s">
        <v>203</v>
      </c>
    </row>
    <row r="20" spans="1:3" s="8" customFormat="1" ht="60" customHeight="1" x14ac:dyDescent="0.2">
      <c r="A20" s="18">
        <v>1310200</v>
      </c>
      <c r="B20" s="19" t="s">
        <v>21</v>
      </c>
      <c r="C20" s="21" t="s">
        <v>197</v>
      </c>
    </row>
    <row r="21" spans="1:3" s="8" customFormat="1" ht="31.5" x14ac:dyDescent="0.2">
      <c r="A21" s="18">
        <v>1310300</v>
      </c>
      <c r="B21" s="19" t="s">
        <v>22</v>
      </c>
      <c r="C21" s="21" t="s">
        <v>204</v>
      </c>
    </row>
    <row r="22" spans="1:3" s="8" customFormat="1" ht="47.25" x14ac:dyDescent="0.2">
      <c r="A22" s="18">
        <v>1310500</v>
      </c>
      <c r="B22" s="19" t="s">
        <v>23</v>
      </c>
      <c r="C22" s="21" t="s">
        <v>205</v>
      </c>
    </row>
    <row r="23" spans="1:3" s="41" customFormat="1" ht="20.25" customHeight="1" x14ac:dyDescent="0.25">
      <c r="A23" s="18">
        <v>1319900</v>
      </c>
      <c r="B23" s="19" t="s">
        <v>24</v>
      </c>
      <c r="C23" s="21" t="s">
        <v>98</v>
      </c>
    </row>
    <row r="24" spans="1:3" s="8" customFormat="1" ht="15.75" x14ac:dyDescent="0.2">
      <c r="A24" s="40">
        <v>1320000</v>
      </c>
      <c r="B24" s="338" t="s">
        <v>99</v>
      </c>
      <c r="C24" s="338"/>
    </row>
    <row r="25" spans="1:3" s="8" customFormat="1" ht="51.75" customHeight="1" x14ac:dyDescent="0.2">
      <c r="A25" s="18">
        <v>1320100</v>
      </c>
      <c r="B25" s="19" t="s">
        <v>28</v>
      </c>
      <c r="C25" s="21" t="s">
        <v>206</v>
      </c>
    </row>
    <row r="26" spans="1:3" s="8" customFormat="1" ht="53.25" customHeight="1" x14ac:dyDescent="0.2">
      <c r="A26" s="18">
        <v>1320200</v>
      </c>
      <c r="B26" s="19" t="s">
        <v>29</v>
      </c>
      <c r="C26" s="21" t="s">
        <v>206</v>
      </c>
    </row>
    <row r="27" spans="1:3" s="8" customFormat="1" ht="57" customHeight="1" x14ac:dyDescent="0.2">
      <c r="A27" s="18">
        <v>1320300</v>
      </c>
      <c r="B27" s="19" t="s">
        <v>207</v>
      </c>
      <c r="C27" s="21" t="s">
        <v>206</v>
      </c>
    </row>
    <row r="28" spans="1:3" s="8" customFormat="1" ht="51.75" customHeight="1" x14ac:dyDescent="0.2">
      <c r="A28" s="18">
        <v>1320410</v>
      </c>
      <c r="B28" s="19" t="s">
        <v>30</v>
      </c>
      <c r="C28" s="21" t="s">
        <v>206</v>
      </c>
    </row>
    <row r="29" spans="1:3" s="8" customFormat="1" ht="57.75" customHeight="1" x14ac:dyDescent="0.2">
      <c r="A29" s="18">
        <v>1320420</v>
      </c>
      <c r="B29" s="19" t="s">
        <v>31</v>
      </c>
      <c r="C29" s="21" t="s">
        <v>206</v>
      </c>
    </row>
    <row r="30" spans="1:3" s="8" customFormat="1" ht="71.25" customHeight="1" x14ac:dyDescent="0.2">
      <c r="A30" s="18">
        <v>1320500</v>
      </c>
      <c r="B30" s="19" t="s">
        <v>32</v>
      </c>
      <c r="C30" s="21" t="s">
        <v>206</v>
      </c>
    </row>
    <row r="31" spans="1:3" s="41" customFormat="1" ht="60" customHeight="1" x14ac:dyDescent="0.25">
      <c r="A31" s="18">
        <v>1320600</v>
      </c>
      <c r="B31" s="19" t="s">
        <v>224</v>
      </c>
      <c r="C31" s="21"/>
    </row>
    <row r="32" spans="1:3" s="8" customFormat="1" ht="15.75" x14ac:dyDescent="0.2">
      <c r="A32" s="40">
        <v>1330000</v>
      </c>
      <c r="B32" s="338" t="s">
        <v>100</v>
      </c>
      <c r="C32" s="338"/>
    </row>
    <row r="33" spans="1:3" s="8" customFormat="1" ht="31.5" x14ac:dyDescent="0.2">
      <c r="A33" s="18">
        <v>1330100</v>
      </c>
      <c r="B33" s="19" t="s">
        <v>33</v>
      </c>
      <c r="C33" s="21" t="s">
        <v>178</v>
      </c>
    </row>
    <row r="34" spans="1:3" s="8" customFormat="1" ht="52.5" customHeight="1" x14ac:dyDescent="0.2">
      <c r="A34" s="18">
        <v>1330300</v>
      </c>
      <c r="B34" s="19" t="s">
        <v>34</v>
      </c>
      <c r="C34" s="21" t="s">
        <v>234</v>
      </c>
    </row>
    <row r="35" spans="1:3" s="8" customFormat="1" ht="31.5" x14ac:dyDescent="0.2">
      <c r="A35" s="18">
        <v>1330400</v>
      </c>
      <c r="B35" s="19" t="s">
        <v>35</v>
      </c>
      <c r="C35" s="21" t="s">
        <v>178</v>
      </c>
    </row>
    <row r="36" spans="1:3" s="8" customFormat="1" ht="47.25" x14ac:dyDescent="0.2">
      <c r="A36" s="18">
        <v>1330500</v>
      </c>
      <c r="B36" s="19" t="s">
        <v>101</v>
      </c>
      <c r="C36" s="21" t="s">
        <v>208</v>
      </c>
    </row>
    <row r="37" spans="1:3" s="8" customFormat="1" ht="31.5" x14ac:dyDescent="0.2">
      <c r="A37" s="18">
        <v>1330600</v>
      </c>
      <c r="B37" s="19" t="s">
        <v>36</v>
      </c>
      <c r="C37" s="21" t="s">
        <v>178</v>
      </c>
    </row>
    <row r="38" spans="1:3" s="8" customFormat="1" ht="47.25" x14ac:dyDescent="0.2">
      <c r="A38" s="18">
        <v>1330700</v>
      </c>
      <c r="B38" s="19" t="s">
        <v>37</v>
      </c>
      <c r="C38" s="21" t="s">
        <v>208</v>
      </c>
    </row>
    <row r="39" spans="1:3" s="8" customFormat="1" ht="31.5" x14ac:dyDescent="0.2">
      <c r="A39" s="18">
        <v>1330800</v>
      </c>
      <c r="B39" s="19" t="s">
        <v>38</v>
      </c>
      <c r="C39" s="21" t="s">
        <v>178</v>
      </c>
    </row>
    <row r="40" spans="1:3" s="8" customFormat="1" ht="31.5" x14ac:dyDescent="0.2">
      <c r="A40" s="18">
        <v>1330900</v>
      </c>
      <c r="B40" s="19" t="s">
        <v>102</v>
      </c>
      <c r="C40" s="21" t="s">
        <v>178</v>
      </c>
    </row>
    <row r="41" spans="1:3" s="8" customFormat="1" ht="31.5" x14ac:dyDescent="0.2">
      <c r="A41" s="18">
        <v>1331000</v>
      </c>
      <c r="B41" s="19" t="s">
        <v>39</v>
      </c>
      <c r="C41" s="21" t="s">
        <v>178</v>
      </c>
    </row>
    <row r="42" spans="1:3" s="8" customFormat="1" ht="31.5" x14ac:dyDescent="0.2">
      <c r="A42" s="18">
        <v>1331300</v>
      </c>
      <c r="B42" s="19" t="s">
        <v>40</v>
      </c>
      <c r="C42" s="21" t="s">
        <v>178</v>
      </c>
    </row>
    <row r="43" spans="1:3" s="8" customFormat="1" ht="31.5" x14ac:dyDescent="0.2">
      <c r="A43" s="18">
        <v>1331500</v>
      </c>
      <c r="B43" s="19" t="s">
        <v>48</v>
      </c>
      <c r="C43" s="21" t="s">
        <v>178</v>
      </c>
    </row>
    <row r="44" spans="1:3" s="8" customFormat="1" ht="39" customHeight="1" x14ac:dyDescent="0.2">
      <c r="A44" s="18">
        <v>1331600</v>
      </c>
      <c r="B44" s="19" t="s">
        <v>49</v>
      </c>
      <c r="C44" s="21" t="s">
        <v>178</v>
      </c>
    </row>
    <row r="45" spans="1:3" s="8" customFormat="1" ht="31.5" x14ac:dyDescent="0.2">
      <c r="A45" s="18">
        <v>1331800</v>
      </c>
      <c r="B45" s="19" t="s">
        <v>41</v>
      </c>
      <c r="C45" s="21" t="s">
        <v>178</v>
      </c>
    </row>
    <row r="46" spans="1:3" s="8" customFormat="1" ht="31.5" x14ac:dyDescent="0.2">
      <c r="A46" s="18">
        <v>1331900</v>
      </c>
      <c r="B46" s="19" t="s">
        <v>50</v>
      </c>
      <c r="C46" s="21" t="s">
        <v>178</v>
      </c>
    </row>
    <row r="47" spans="1:3" s="8" customFormat="1" ht="53.25" customHeight="1" x14ac:dyDescent="0.2">
      <c r="A47" s="18">
        <v>1332000</v>
      </c>
      <c r="B47" s="19" t="s">
        <v>213</v>
      </c>
      <c r="C47" s="21" t="s">
        <v>178</v>
      </c>
    </row>
    <row r="48" spans="1:3" s="8" customFormat="1" ht="48" customHeight="1" x14ac:dyDescent="0.2">
      <c r="A48" s="18">
        <v>1332100</v>
      </c>
      <c r="B48" s="19" t="s">
        <v>42</v>
      </c>
      <c r="C48" s="56" t="s">
        <v>191</v>
      </c>
    </row>
    <row r="49" spans="1:3" s="8" customFormat="1" ht="31.5" x14ac:dyDescent="0.2">
      <c r="A49" s="18">
        <v>1332200</v>
      </c>
      <c r="B49" s="19" t="s">
        <v>225</v>
      </c>
      <c r="C49" s="21" t="s">
        <v>178</v>
      </c>
    </row>
    <row r="50" spans="1:3" s="8" customFormat="1" ht="31.5" x14ac:dyDescent="0.2">
      <c r="A50" s="23" t="s">
        <v>172</v>
      </c>
      <c r="B50" s="19" t="s">
        <v>44</v>
      </c>
      <c r="C50" s="21" t="s">
        <v>179</v>
      </c>
    </row>
    <row r="51" spans="1:3" s="8" customFormat="1" ht="31.5" x14ac:dyDescent="0.2">
      <c r="A51" s="18">
        <v>1332400</v>
      </c>
      <c r="B51" s="19" t="s">
        <v>43</v>
      </c>
      <c r="C51" s="21" t="s">
        <v>179</v>
      </c>
    </row>
    <row r="52" spans="1:3" s="8" customFormat="1" ht="47.25" x14ac:dyDescent="0.2">
      <c r="A52" s="18">
        <v>1332500</v>
      </c>
      <c r="B52" s="19" t="s">
        <v>45</v>
      </c>
      <c r="C52" s="21" t="s">
        <v>208</v>
      </c>
    </row>
    <row r="53" spans="1:3" s="8" customFormat="1" ht="28.5" customHeight="1" x14ac:dyDescent="0.2">
      <c r="A53" s="18">
        <v>1332800</v>
      </c>
      <c r="B53" s="19" t="s">
        <v>103</v>
      </c>
      <c r="C53" s="21" t="s">
        <v>178</v>
      </c>
    </row>
    <row r="54" spans="1:3" s="8" customFormat="1" ht="15.75" x14ac:dyDescent="0.2">
      <c r="A54" s="23" t="s">
        <v>227</v>
      </c>
      <c r="B54" s="19" t="s">
        <v>228</v>
      </c>
      <c r="C54" s="21"/>
    </row>
    <row r="55" spans="1:3" s="8" customFormat="1" ht="63.75" customHeight="1" x14ac:dyDescent="0.2">
      <c r="A55" s="18">
        <v>1333000</v>
      </c>
      <c r="B55" s="19" t="s">
        <v>46</v>
      </c>
      <c r="C55" s="21" t="s">
        <v>178</v>
      </c>
    </row>
    <row r="56" spans="1:3" s="8" customFormat="1" ht="47.25" x14ac:dyDescent="0.2">
      <c r="A56" s="23" t="s">
        <v>226</v>
      </c>
      <c r="B56" s="19" t="s">
        <v>229</v>
      </c>
      <c r="C56" s="21"/>
    </row>
    <row r="57" spans="1:3" s="8" customFormat="1" ht="21" customHeight="1" x14ac:dyDescent="0.2">
      <c r="A57" s="40">
        <v>1350000</v>
      </c>
      <c r="B57" s="338" t="s">
        <v>104</v>
      </c>
      <c r="C57" s="338"/>
    </row>
    <row r="58" spans="1:3" s="8" customFormat="1" ht="21.75" customHeight="1" x14ac:dyDescent="0.2">
      <c r="A58" s="18">
        <v>1350100</v>
      </c>
      <c r="B58" s="19" t="s">
        <v>51</v>
      </c>
      <c r="C58" s="339" t="s">
        <v>180</v>
      </c>
    </row>
    <row r="59" spans="1:3" s="8" customFormat="1" ht="15.75" x14ac:dyDescent="0.2">
      <c r="A59" s="18">
        <v>1350200</v>
      </c>
      <c r="B59" s="19" t="s">
        <v>47</v>
      </c>
      <c r="C59" s="339"/>
    </row>
    <row r="60" spans="1:3" s="8" customFormat="1" ht="34.5" customHeight="1" x14ac:dyDescent="0.2">
      <c r="A60" s="18">
        <v>1350400</v>
      </c>
      <c r="B60" s="19" t="s">
        <v>52</v>
      </c>
      <c r="C60" s="339"/>
    </row>
    <row r="61" spans="1:3" s="8" customFormat="1" ht="18.75" customHeight="1" x14ac:dyDescent="0.2">
      <c r="A61" s="18">
        <v>1350500</v>
      </c>
      <c r="B61" s="19" t="s">
        <v>105</v>
      </c>
      <c r="C61" s="339"/>
    </row>
    <row r="62" spans="1:3" s="8" customFormat="1" ht="19.5" customHeight="1" x14ac:dyDescent="0.2">
      <c r="A62" s="18">
        <v>1350600</v>
      </c>
      <c r="B62" s="19" t="s">
        <v>106</v>
      </c>
      <c r="C62" s="339"/>
    </row>
    <row r="63" spans="1:3" s="42" customFormat="1" ht="29.25" customHeight="1" x14ac:dyDescent="0.25">
      <c r="A63" s="23" t="s">
        <v>151</v>
      </c>
      <c r="B63" s="19" t="s">
        <v>152</v>
      </c>
      <c r="C63" s="339"/>
    </row>
    <row r="64" spans="1:3" s="8" customFormat="1" ht="30.75" customHeight="1" x14ac:dyDescent="0.2">
      <c r="A64" s="40">
        <v>1360000</v>
      </c>
      <c r="B64" s="338" t="s">
        <v>107</v>
      </c>
      <c r="C64" s="338"/>
    </row>
    <row r="65" spans="1:3" s="8" customFormat="1" ht="27.75" customHeight="1" x14ac:dyDescent="0.2">
      <c r="A65" s="18">
        <v>1360200</v>
      </c>
      <c r="B65" s="19" t="s">
        <v>214</v>
      </c>
      <c r="C65" s="339" t="s">
        <v>180</v>
      </c>
    </row>
    <row r="66" spans="1:3" s="42" customFormat="1" ht="22.5" customHeight="1" x14ac:dyDescent="0.25">
      <c r="A66" s="18">
        <v>1360500</v>
      </c>
      <c r="B66" s="19" t="s">
        <v>108</v>
      </c>
      <c r="C66" s="339"/>
    </row>
    <row r="67" spans="1:3" s="8" customFormat="1" ht="24.75" customHeight="1" x14ac:dyDescent="0.2">
      <c r="A67" s="40">
        <v>1400000</v>
      </c>
      <c r="B67" s="338" t="s">
        <v>109</v>
      </c>
      <c r="C67" s="338"/>
    </row>
    <row r="68" spans="1:3" s="8" customFormat="1" ht="15.75" x14ac:dyDescent="0.25">
      <c r="A68" s="43">
        <v>1410000</v>
      </c>
      <c r="B68" s="336" t="s">
        <v>110</v>
      </c>
      <c r="C68" s="337"/>
    </row>
    <row r="69" spans="1:3" s="8" customFormat="1" ht="31.5" x14ac:dyDescent="0.2">
      <c r="A69" s="18">
        <v>1410100</v>
      </c>
      <c r="B69" s="19" t="s">
        <v>25</v>
      </c>
      <c r="C69" s="21" t="s">
        <v>191</v>
      </c>
    </row>
    <row r="70" spans="1:3" s="8" customFormat="1" ht="30.75" customHeight="1" x14ac:dyDescent="0.2">
      <c r="A70" s="18">
        <v>1410200</v>
      </c>
      <c r="B70" s="19" t="s">
        <v>111</v>
      </c>
      <c r="C70" s="21" t="s">
        <v>157</v>
      </c>
    </row>
    <row r="71" spans="1:3" s="8" customFormat="1" ht="31.5" customHeight="1" x14ac:dyDescent="0.2">
      <c r="A71" s="40">
        <v>1430000</v>
      </c>
      <c r="B71" s="338" t="s">
        <v>112</v>
      </c>
      <c r="C71" s="338"/>
    </row>
    <row r="72" spans="1:3" s="8" customFormat="1" ht="20.25" customHeight="1" x14ac:dyDescent="0.2">
      <c r="A72" s="18">
        <v>1430100</v>
      </c>
      <c r="B72" s="19" t="s">
        <v>60</v>
      </c>
      <c r="C72" s="339" t="s">
        <v>180</v>
      </c>
    </row>
    <row r="73" spans="1:3" s="8" customFormat="1" ht="15.75" x14ac:dyDescent="0.2">
      <c r="A73" s="18">
        <v>1430200</v>
      </c>
      <c r="B73" s="19" t="s">
        <v>61</v>
      </c>
      <c r="C73" s="339"/>
    </row>
    <row r="74" spans="1:3" s="8" customFormat="1" ht="31.5" x14ac:dyDescent="0.2">
      <c r="A74" s="18">
        <v>1430300</v>
      </c>
      <c r="B74" s="19" t="s">
        <v>113</v>
      </c>
      <c r="C74" s="339"/>
    </row>
    <row r="75" spans="1:3" s="41" customFormat="1" ht="39.75" customHeight="1" x14ac:dyDescent="0.25">
      <c r="A75" s="18">
        <v>1430400</v>
      </c>
      <c r="B75" s="19" t="s">
        <v>209</v>
      </c>
      <c r="C75" s="339"/>
    </row>
    <row r="76" spans="1:3" s="8" customFormat="1" ht="47.25" customHeight="1" x14ac:dyDescent="0.2">
      <c r="A76" s="40">
        <v>1440000</v>
      </c>
      <c r="B76" s="338" t="s">
        <v>114</v>
      </c>
      <c r="C76" s="338"/>
    </row>
    <row r="77" spans="1:3" s="8" customFormat="1" ht="39.75" customHeight="1" x14ac:dyDescent="0.2">
      <c r="A77" s="18">
        <v>1440100</v>
      </c>
      <c r="B77" s="19" t="s">
        <v>115</v>
      </c>
      <c r="C77" s="339" t="s">
        <v>180</v>
      </c>
    </row>
    <row r="78" spans="1:3" s="8" customFormat="1" ht="34.5" customHeight="1" x14ac:dyDescent="0.2">
      <c r="A78" s="18">
        <v>1440200</v>
      </c>
      <c r="B78" s="19" t="s">
        <v>62</v>
      </c>
      <c r="C78" s="339"/>
    </row>
    <row r="79" spans="1:3" s="8" customFormat="1" ht="50.25" customHeight="1" x14ac:dyDescent="0.2">
      <c r="A79" s="18">
        <v>1440300</v>
      </c>
      <c r="B79" s="19" t="s">
        <v>116</v>
      </c>
      <c r="C79" s="339"/>
    </row>
    <row r="80" spans="1:3" s="42" customFormat="1" ht="23.25" customHeight="1" x14ac:dyDescent="0.25">
      <c r="A80" s="18">
        <v>1440500</v>
      </c>
      <c r="B80" s="19" t="s">
        <v>117</v>
      </c>
      <c r="C80" s="44" t="s">
        <v>216</v>
      </c>
    </row>
    <row r="81" spans="1:3" s="45" customFormat="1" ht="21.75" customHeight="1" x14ac:dyDescent="0.25">
      <c r="A81" s="40">
        <v>1500000</v>
      </c>
      <c r="B81" s="338" t="s">
        <v>118</v>
      </c>
      <c r="C81" s="338"/>
    </row>
    <row r="82" spans="1:3" s="8" customFormat="1" ht="27.75" customHeight="1" x14ac:dyDescent="0.2">
      <c r="A82" s="40">
        <v>1510000</v>
      </c>
      <c r="B82" s="338" t="s">
        <v>119</v>
      </c>
      <c r="C82" s="338"/>
    </row>
    <row r="83" spans="1:3" s="45" customFormat="1" ht="25.5" customHeight="1" x14ac:dyDescent="0.25">
      <c r="A83" s="18">
        <v>1519900</v>
      </c>
      <c r="B83" s="19" t="s">
        <v>120</v>
      </c>
      <c r="C83" s="21" t="s">
        <v>217</v>
      </c>
    </row>
    <row r="84" spans="1:3" s="8" customFormat="1" ht="42" customHeight="1" x14ac:dyDescent="0.2">
      <c r="A84" s="40">
        <v>1540000</v>
      </c>
      <c r="B84" s="338" t="s">
        <v>121</v>
      </c>
      <c r="C84" s="338"/>
    </row>
    <row r="85" spans="1:3" s="8" customFormat="1" ht="48.75" customHeight="1" x14ac:dyDescent="0.2">
      <c r="A85" s="18">
        <v>1540200</v>
      </c>
      <c r="B85" s="19" t="s">
        <v>122</v>
      </c>
      <c r="C85" s="339" t="s">
        <v>218</v>
      </c>
    </row>
    <row r="86" spans="1:3" s="42" customFormat="1" ht="38.25" customHeight="1" x14ac:dyDescent="0.25">
      <c r="A86" s="18">
        <v>1549900</v>
      </c>
      <c r="B86" s="19" t="s">
        <v>123</v>
      </c>
      <c r="C86" s="339"/>
    </row>
    <row r="87" spans="1:3" s="8" customFormat="1" ht="15.75" x14ac:dyDescent="0.2">
      <c r="A87" s="40">
        <v>1550000</v>
      </c>
      <c r="B87" s="338" t="s">
        <v>124</v>
      </c>
      <c r="C87" s="338"/>
    </row>
    <row r="88" spans="1:3" s="8" customFormat="1" ht="110.25" x14ac:dyDescent="0.2">
      <c r="A88" s="18">
        <v>1550100</v>
      </c>
      <c r="B88" s="19" t="s">
        <v>63</v>
      </c>
      <c r="C88" s="21" t="s">
        <v>221</v>
      </c>
    </row>
    <row r="89" spans="1:3" s="8" customFormat="1" ht="56.25" customHeight="1" x14ac:dyDescent="0.2">
      <c r="A89" s="18">
        <v>1550400</v>
      </c>
      <c r="B89" s="19" t="s">
        <v>65</v>
      </c>
      <c r="C89" s="21" t="s">
        <v>219</v>
      </c>
    </row>
    <row r="90" spans="1:3" s="8" customFormat="1" ht="21.75" customHeight="1" x14ac:dyDescent="0.2">
      <c r="A90" s="18">
        <v>1550300</v>
      </c>
      <c r="B90" s="19" t="s">
        <v>64</v>
      </c>
      <c r="C90" s="339" t="s">
        <v>233</v>
      </c>
    </row>
    <row r="91" spans="1:3" s="8" customFormat="1" ht="42.75" customHeight="1" x14ac:dyDescent="0.2">
      <c r="A91" s="18">
        <v>1550500</v>
      </c>
      <c r="B91" s="19" t="s">
        <v>125</v>
      </c>
      <c r="C91" s="339"/>
    </row>
    <row r="92" spans="1:3" s="8" customFormat="1" ht="55.5" customHeight="1" x14ac:dyDescent="0.2">
      <c r="A92" s="23" t="s">
        <v>146</v>
      </c>
      <c r="B92" s="19" t="s">
        <v>126</v>
      </c>
      <c r="C92" s="58" t="s">
        <v>220</v>
      </c>
    </row>
    <row r="93" spans="1:3" s="41" customFormat="1" ht="66.75" customHeight="1" x14ac:dyDescent="0.25">
      <c r="A93" s="20"/>
      <c r="B93" s="19" t="s">
        <v>196</v>
      </c>
      <c r="C93" s="58" t="s">
        <v>222</v>
      </c>
    </row>
    <row r="94" spans="1:3" s="8" customFormat="1" ht="24" customHeight="1" x14ac:dyDescent="0.2">
      <c r="A94" s="40">
        <v>1700000</v>
      </c>
      <c r="B94" s="338" t="s">
        <v>127</v>
      </c>
      <c r="C94" s="338"/>
    </row>
    <row r="95" spans="1:3" s="8" customFormat="1" ht="27" customHeight="1" x14ac:dyDescent="0.2">
      <c r="A95" s="40">
        <v>1710000</v>
      </c>
      <c r="B95" s="22" t="s">
        <v>128</v>
      </c>
      <c r="C95" s="342" t="s">
        <v>235</v>
      </c>
    </row>
    <row r="96" spans="1:3" s="8" customFormat="1" ht="26.25" customHeight="1" x14ac:dyDescent="0.2">
      <c r="A96" s="18">
        <v>1710100</v>
      </c>
      <c r="B96" s="19" t="s">
        <v>17</v>
      </c>
      <c r="C96" s="343"/>
    </row>
    <row r="97" spans="1:3" s="8" customFormat="1" ht="27" customHeight="1" x14ac:dyDescent="0.2">
      <c r="A97" s="18">
        <v>1710200</v>
      </c>
      <c r="B97" s="19" t="s">
        <v>26</v>
      </c>
      <c r="C97" s="343"/>
    </row>
    <row r="98" spans="1:3" s="8" customFormat="1" ht="30.75" customHeight="1" x14ac:dyDescent="0.2">
      <c r="A98" s="18">
        <v>1710300</v>
      </c>
      <c r="B98" s="19" t="s">
        <v>53</v>
      </c>
      <c r="C98" s="343"/>
    </row>
    <row r="99" spans="1:3" s="8" customFormat="1" ht="24" customHeight="1" x14ac:dyDescent="0.2">
      <c r="A99" s="40">
        <v>1720000</v>
      </c>
      <c r="B99" s="22" t="s">
        <v>129</v>
      </c>
      <c r="C99" s="343"/>
    </row>
    <row r="100" spans="1:3" s="8" customFormat="1" ht="38.25" customHeight="1" x14ac:dyDescent="0.2">
      <c r="A100" s="18">
        <v>1720100</v>
      </c>
      <c r="B100" s="19" t="s">
        <v>18</v>
      </c>
      <c r="C100" s="343"/>
    </row>
    <row r="101" spans="1:3" s="8" customFormat="1" ht="70.5" customHeight="1" x14ac:dyDescent="0.2">
      <c r="A101" s="18">
        <v>1720200</v>
      </c>
      <c r="B101" s="19" t="s">
        <v>27</v>
      </c>
      <c r="C101" s="343"/>
    </row>
    <row r="102" spans="1:3" s="8" customFormat="1" ht="54" customHeight="1" x14ac:dyDescent="0.2">
      <c r="A102" s="18">
        <v>1720300</v>
      </c>
      <c r="B102" s="19" t="s">
        <v>54</v>
      </c>
      <c r="C102" s="343"/>
    </row>
    <row r="103" spans="1:3" s="8" customFormat="1" ht="134.25" customHeight="1" x14ac:dyDescent="0.2">
      <c r="A103" s="18">
        <v>1720400</v>
      </c>
      <c r="B103" s="19" t="s">
        <v>55</v>
      </c>
      <c r="C103" s="344"/>
    </row>
    <row r="104" spans="1:3" s="8" customFormat="1" ht="116.25" customHeight="1" x14ac:dyDescent="0.2">
      <c r="A104" s="46">
        <v>1730000</v>
      </c>
      <c r="B104" s="50" t="s">
        <v>56</v>
      </c>
      <c r="C104" s="21" t="s">
        <v>223</v>
      </c>
    </row>
    <row r="105" spans="1:3" s="8" customFormat="1" ht="15.75" x14ac:dyDescent="0.2">
      <c r="A105" s="40">
        <v>1750000</v>
      </c>
      <c r="B105" s="338" t="s">
        <v>130</v>
      </c>
      <c r="C105" s="338"/>
    </row>
    <row r="106" spans="1:3" s="8" customFormat="1" ht="31.5" x14ac:dyDescent="0.2">
      <c r="A106" s="18">
        <v>1750200</v>
      </c>
      <c r="B106" s="19" t="s">
        <v>58</v>
      </c>
      <c r="C106" s="21" t="s">
        <v>181</v>
      </c>
    </row>
    <row r="107" spans="1:3" s="8" customFormat="1" ht="42" customHeight="1" x14ac:dyDescent="0.2">
      <c r="A107" s="18">
        <v>1750300</v>
      </c>
      <c r="B107" s="19" t="s">
        <v>59</v>
      </c>
      <c r="C107" s="21" t="s">
        <v>194</v>
      </c>
    </row>
    <row r="108" spans="1:3" s="8" customFormat="1" ht="24" customHeight="1" x14ac:dyDescent="0.2">
      <c r="A108" s="18">
        <v>1750600</v>
      </c>
      <c r="B108" s="19" t="s">
        <v>131</v>
      </c>
      <c r="C108" s="21" t="s">
        <v>98</v>
      </c>
    </row>
    <row r="109" spans="1:3" s="8" customFormat="1" ht="15.75" x14ac:dyDescent="0.2">
      <c r="A109" s="40">
        <v>1760000</v>
      </c>
      <c r="B109" s="338" t="s">
        <v>132</v>
      </c>
      <c r="C109" s="338"/>
    </row>
    <row r="110" spans="1:3" s="8" customFormat="1" ht="31.5" x14ac:dyDescent="0.2">
      <c r="A110" s="18">
        <v>1760100</v>
      </c>
      <c r="B110" s="19" t="s">
        <v>57</v>
      </c>
      <c r="C110" s="21" t="s">
        <v>210</v>
      </c>
    </row>
    <row r="111" spans="1:3" s="8" customFormat="1" ht="31.5" x14ac:dyDescent="0.2">
      <c r="A111" s="18">
        <v>1760200</v>
      </c>
      <c r="B111" s="19" t="s">
        <v>133</v>
      </c>
      <c r="C111" s="21" t="s">
        <v>134</v>
      </c>
    </row>
    <row r="112" spans="1:3" s="8" customFormat="1" ht="30" customHeight="1" x14ac:dyDescent="0.25">
      <c r="A112" s="20"/>
      <c r="B112" s="51" t="s">
        <v>135</v>
      </c>
      <c r="C112" s="52" t="s">
        <v>155</v>
      </c>
    </row>
    <row r="113" spans="1:3" s="8" customFormat="1" ht="35.25" customHeight="1" x14ac:dyDescent="0.2">
      <c r="A113" s="346" t="s">
        <v>236</v>
      </c>
      <c r="B113" s="346"/>
      <c r="C113" s="346"/>
    </row>
    <row r="114" spans="1:3" s="8" customFormat="1" ht="42.75" customHeight="1" x14ac:dyDescent="0.25">
      <c r="A114" s="20">
        <v>1230500</v>
      </c>
      <c r="B114" s="19" t="s">
        <v>136</v>
      </c>
      <c r="C114" s="21" t="s">
        <v>211</v>
      </c>
    </row>
    <row r="115" spans="1:3" s="8" customFormat="1" ht="21.75" customHeight="1" x14ac:dyDescent="0.25">
      <c r="A115" s="20">
        <v>1780100</v>
      </c>
      <c r="B115" s="19" t="s">
        <v>137</v>
      </c>
      <c r="C115" s="21" t="s">
        <v>138</v>
      </c>
    </row>
    <row r="116" spans="1:3" s="8" customFormat="1" ht="24" customHeight="1" x14ac:dyDescent="0.25">
      <c r="A116" s="20">
        <v>1780500</v>
      </c>
      <c r="B116" s="19" t="s">
        <v>139</v>
      </c>
      <c r="C116" s="21" t="s">
        <v>138</v>
      </c>
    </row>
    <row r="117" spans="1:3" s="8" customFormat="1" ht="38.25" customHeight="1" x14ac:dyDescent="0.25">
      <c r="A117" s="20">
        <v>1783500</v>
      </c>
      <c r="B117" s="19" t="s">
        <v>153</v>
      </c>
      <c r="C117" s="21" t="s">
        <v>138</v>
      </c>
    </row>
    <row r="118" spans="1:3" s="8" customFormat="1" ht="22.5" customHeight="1" x14ac:dyDescent="0.25">
      <c r="A118" s="20">
        <v>2110000</v>
      </c>
      <c r="B118" s="19" t="s">
        <v>140</v>
      </c>
      <c r="C118" s="21" t="s">
        <v>98</v>
      </c>
    </row>
    <row r="119" spans="1:3" s="8" customFormat="1" ht="20.25" customHeight="1" x14ac:dyDescent="0.25">
      <c r="A119" s="20">
        <v>1780700</v>
      </c>
      <c r="B119" s="19" t="s">
        <v>142</v>
      </c>
      <c r="C119" s="21" t="s">
        <v>182</v>
      </c>
    </row>
    <row r="120" spans="1:3" s="8" customFormat="1" ht="27" customHeight="1" x14ac:dyDescent="0.25">
      <c r="A120" s="20">
        <v>1750500</v>
      </c>
      <c r="B120" s="19" t="s">
        <v>143</v>
      </c>
      <c r="C120" s="21" t="s">
        <v>212</v>
      </c>
    </row>
    <row r="121" spans="1:3" s="8" customFormat="1" ht="33" customHeight="1" x14ac:dyDescent="0.25">
      <c r="A121" s="20">
        <v>1780900</v>
      </c>
      <c r="B121" s="19" t="s">
        <v>230</v>
      </c>
      <c r="C121" s="21" t="s">
        <v>178</v>
      </c>
    </row>
    <row r="122" spans="1:3" s="8" customFormat="1" ht="33" customHeight="1" x14ac:dyDescent="0.25">
      <c r="A122" s="57" t="s">
        <v>231</v>
      </c>
      <c r="B122" s="19" t="s">
        <v>232</v>
      </c>
      <c r="C122" s="21" t="s">
        <v>178</v>
      </c>
    </row>
    <row r="123" spans="1:3" s="8" customFormat="1" ht="50.25" customHeight="1" x14ac:dyDescent="0.25">
      <c r="A123" s="20"/>
      <c r="B123" s="19"/>
      <c r="C123" s="21"/>
    </row>
    <row r="124" spans="1:3" s="8" customFormat="1" ht="47.25" x14ac:dyDescent="0.25">
      <c r="A124" s="20"/>
      <c r="B124" s="22" t="s">
        <v>198</v>
      </c>
      <c r="C124" s="21" t="s">
        <v>98</v>
      </c>
    </row>
    <row r="125" spans="1:3" s="8" customFormat="1" ht="47.25" x14ac:dyDescent="0.25">
      <c r="A125" s="20"/>
      <c r="B125" s="22" t="s">
        <v>141</v>
      </c>
      <c r="C125" s="21" t="s">
        <v>156</v>
      </c>
    </row>
    <row r="126" spans="1:3" ht="31.5" customHeight="1" x14ac:dyDescent="0.2">
      <c r="A126" s="8"/>
      <c r="B126" s="8"/>
      <c r="C126" s="8"/>
    </row>
    <row r="127" spans="1:3" ht="39.75" customHeight="1" x14ac:dyDescent="0.2">
      <c r="A127" s="345" t="s">
        <v>199</v>
      </c>
      <c r="B127" s="345"/>
      <c r="C127" s="345"/>
    </row>
  </sheetData>
  <mergeCells count="34">
    <mergeCell ref="C85:C86"/>
    <mergeCell ref="B76:C76"/>
    <mergeCell ref="C65:C66"/>
    <mergeCell ref="B67:C67"/>
    <mergeCell ref="A5:C5"/>
    <mergeCell ref="C77:C79"/>
    <mergeCell ref="B81:C81"/>
    <mergeCell ref="B82:C82"/>
    <mergeCell ref="C58:C63"/>
    <mergeCell ref="B17:C17"/>
    <mergeCell ref="B24:C24"/>
    <mergeCell ref="B32:C32"/>
    <mergeCell ref="B57:C57"/>
    <mergeCell ref="B64:C64"/>
    <mergeCell ref="B9:C9"/>
    <mergeCell ref="B12:C12"/>
    <mergeCell ref="A127:C127"/>
    <mergeCell ref="A113:C113"/>
    <mergeCell ref="B87:C87"/>
    <mergeCell ref="C90:C91"/>
    <mergeCell ref="B94:C94"/>
    <mergeCell ref="C95:C103"/>
    <mergeCell ref="B105:C105"/>
    <mergeCell ref="B109:C109"/>
    <mergeCell ref="B68:C68"/>
    <mergeCell ref="B71:C71"/>
    <mergeCell ref="C72:C75"/>
    <mergeCell ref="B84:C84"/>
    <mergeCell ref="A6:B6"/>
    <mergeCell ref="A7:A8"/>
    <mergeCell ref="B7:B8"/>
    <mergeCell ref="C7:C8"/>
    <mergeCell ref="B16:C16"/>
    <mergeCell ref="C13:C15"/>
  </mergeCells>
  <pageMargins left="0.51181102362204722" right="0.19685039370078741" top="0.78740157480314965" bottom="0.35433070866141736" header="0.55118110236220474" footer="0.31496062992125984"/>
  <pageSetup paperSize="9" scale="55" fitToHeight="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8"/>
  <sheetViews>
    <sheetView view="pageBreakPreview" zoomScale="60" zoomScaleNormal="70" workbookViewId="0">
      <selection activeCell="Z32" sqref="Z32"/>
    </sheetView>
  </sheetViews>
  <sheetFormatPr defaultRowHeight="15" x14ac:dyDescent="0.25"/>
  <cols>
    <col min="1" max="1" width="5.5703125" style="241" customWidth="1"/>
    <col min="2" max="2" width="15.5703125" style="242" customWidth="1"/>
    <col min="3" max="3" width="7.28515625" style="241" customWidth="1"/>
    <col min="4" max="4" width="7.5703125" style="241" customWidth="1"/>
    <col min="5" max="5" width="9.140625" style="241" customWidth="1"/>
    <col min="6" max="6" width="7.28515625" style="241" customWidth="1"/>
    <col min="7" max="7" width="7.140625" style="241" customWidth="1"/>
    <col min="8" max="8" width="16.85546875" style="243" customWidth="1"/>
    <col min="9" max="9" width="12.140625" style="244" customWidth="1"/>
    <col min="10" max="10" width="14.85546875" style="243" customWidth="1"/>
    <col min="11" max="11" width="16" style="243" customWidth="1"/>
    <col min="12" max="12" width="10.7109375" style="245" customWidth="1"/>
    <col min="13" max="13" width="10.7109375" style="246" customWidth="1"/>
    <col min="14" max="14" width="13.28515625" style="246" customWidth="1"/>
    <col min="15" max="15" width="10.42578125" style="246" customWidth="1"/>
    <col min="16" max="16" width="10.28515625" style="246" customWidth="1"/>
    <col min="17" max="17" width="9.7109375" style="246" customWidth="1"/>
    <col min="18" max="18" width="11.140625" style="246" bestFit="1" customWidth="1"/>
    <col min="19" max="19" width="10.28515625" style="246" customWidth="1"/>
    <col min="20" max="20" width="10" style="246" customWidth="1"/>
    <col min="21" max="21" width="10.85546875" style="246" bestFit="1" customWidth="1"/>
    <col min="22" max="22" width="10.85546875" style="246" customWidth="1"/>
    <col min="23" max="23" width="7" style="246" customWidth="1"/>
    <col min="24" max="24" width="9.28515625" style="246" customWidth="1"/>
    <col min="25" max="25" width="6.42578125" style="246" customWidth="1"/>
    <col min="26" max="26" width="9" style="246" customWidth="1"/>
    <col min="27" max="29" width="11.85546875" style="246" customWidth="1"/>
    <col min="30" max="30" width="12.85546875" style="246" customWidth="1"/>
    <col min="31" max="31" width="9.42578125" style="246" bestFit="1" customWidth="1"/>
    <col min="32" max="32" width="10.85546875" style="246" customWidth="1"/>
    <col min="33" max="33" width="9.42578125" style="246" bestFit="1" customWidth="1"/>
    <col min="34" max="34" width="10.7109375" style="246" customWidth="1"/>
    <col min="35" max="35" width="10.28515625" style="246" bestFit="1" customWidth="1"/>
    <col min="36" max="36" width="10.28515625" style="246" customWidth="1"/>
    <col min="37" max="37" width="9.42578125" style="246" bestFit="1" customWidth="1"/>
    <col min="38" max="38" width="11" style="246" customWidth="1"/>
    <col min="39" max="39" width="11.85546875" style="246" customWidth="1"/>
    <col min="40" max="40" width="13.42578125" style="249" customWidth="1"/>
    <col min="41" max="41" width="9" style="246" customWidth="1"/>
    <col min="42" max="42" width="12.28515625" style="246" customWidth="1"/>
    <col min="43" max="43" width="14.28515625" style="249" customWidth="1"/>
    <col min="44" max="44" width="12.28515625" style="246" customWidth="1"/>
    <col min="45" max="45" width="13.42578125" style="249" customWidth="1"/>
    <col min="46" max="46" width="5.85546875" style="244" customWidth="1"/>
    <col min="47" max="16384" width="9.140625" style="244"/>
  </cols>
  <sheetData>
    <row r="1" spans="1:45" ht="105.75" customHeight="1" x14ac:dyDescent="0.25">
      <c r="AN1" s="349" t="s">
        <v>929</v>
      </c>
      <c r="AO1" s="349"/>
      <c r="AP1" s="349"/>
      <c r="AQ1" s="349"/>
      <c r="AR1" s="349"/>
      <c r="AS1" s="349"/>
    </row>
    <row r="3" spans="1:45" s="247" customFormat="1" ht="31.5" customHeight="1" x14ac:dyDescent="0.25">
      <c r="A3" s="350" t="s">
        <v>256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351"/>
      <c r="Y3" s="351"/>
      <c r="Z3" s="351"/>
      <c r="AA3" s="351"/>
      <c r="AB3" s="351"/>
      <c r="AC3" s="351"/>
      <c r="AD3" s="351"/>
      <c r="AE3" s="351"/>
      <c r="AF3" s="351"/>
      <c r="AG3" s="351"/>
      <c r="AH3" s="351"/>
      <c r="AI3" s="351"/>
      <c r="AJ3" s="351"/>
      <c r="AK3" s="351"/>
      <c r="AL3" s="351"/>
      <c r="AM3" s="351"/>
      <c r="AN3" s="351"/>
      <c r="AO3" s="351"/>
      <c r="AP3" s="351"/>
      <c r="AQ3" s="351"/>
      <c r="AR3" s="351"/>
      <c r="AS3" s="352"/>
    </row>
    <row r="4" spans="1:45" x14ac:dyDescent="0.25">
      <c r="B4" s="248"/>
      <c r="AS4" s="250"/>
    </row>
    <row r="5" spans="1:45" x14ac:dyDescent="0.25">
      <c r="B5" s="251"/>
      <c r="O5" s="252">
        <v>0.3</v>
      </c>
      <c r="P5" s="253"/>
      <c r="Q5" s="253"/>
      <c r="U5" s="253"/>
      <c r="W5" s="252">
        <v>0.7</v>
      </c>
      <c r="Y5" s="252">
        <v>0.5</v>
      </c>
      <c r="AE5" s="254">
        <v>2</v>
      </c>
      <c r="AF5" s="253"/>
      <c r="AI5" s="254">
        <v>3</v>
      </c>
      <c r="AQ5" s="353" t="s">
        <v>371</v>
      </c>
      <c r="AR5" s="353"/>
      <c r="AS5" s="354"/>
    </row>
    <row r="6" spans="1:45" s="65" customFormat="1" ht="93" customHeight="1" x14ac:dyDescent="0.25">
      <c r="A6" s="322" t="s">
        <v>257</v>
      </c>
      <c r="B6" s="322" t="s">
        <v>258</v>
      </c>
      <c r="C6" s="322" t="s">
        <v>259</v>
      </c>
      <c r="D6" s="322" t="s">
        <v>260</v>
      </c>
      <c r="E6" s="322" t="s">
        <v>1</v>
      </c>
      <c r="F6" s="322" t="s">
        <v>2</v>
      </c>
      <c r="G6" s="322" t="s">
        <v>4</v>
      </c>
      <c r="H6" s="322" t="s">
        <v>261</v>
      </c>
      <c r="I6" s="322" t="s">
        <v>262</v>
      </c>
      <c r="J6" s="322" t="s">
        <v>263</v>
      </c>
      <c r="K6" s="322" t="s">
        <v>264</v>
      </c>
      <c r="L6" s="355" t="s">
        <v>942</v>
      </c>
      <c r="M6" s="348" t="s">
        <v>265</v>
      </c>
      <c r="N6" s="348" t="s">
        <v>266</v>
      </c>
      <c r="O6" s="357" t="s">
        <v>267</v>
      </c>
      <c r="P6" s="357"/>
      <c r="Q6" s="357" t="s">
        <v>268</v>
      </c>
      <c r="R6" s="357"/>
      <c r="S6" s="357" t="s">
        <v>269</v>
      </c>
      <c r="T6" s="357"/>
      <c r="U6" s="357" t="s">
        <v>943</v>
      </c>
      <c r="V6" s="357"/>
      <c r="W6" s="357" t="s">
        <v>270</v>
      </c>
      <c r="X6" s="357"/>
      <c r="Y6" s="357" t="s">
        <v>271</v>
      </c>
      <c r="Z6" s="357"/>
      <c r="AA6" s="348" t="s">
        <v>944</v>
      </c>
      <c r="AB6" s="255" t="s">
        <v>272</v>
      </c>
      <c r="AC6" s="348" t="s">
        <v>944</v>
      </c>
      <c r="AD6" s="348" t="s">
        <v>273</v>
      </c>
      <c r="AE6" s="357" t="s">
        <v>945</v>
      </c>
      <c r="AF6" s="357"/>
      <c r="AG6" s="357" t="s">
        <v>946</v>
      </c>
      <c r="AH6" s="357"/>
      <c r="AI6" s="357" t="s">
        <v>274</v>
      </c>
      <c r="AJ6" s="357"/>
      <c r="AK6" s="357" t="s">
        <v>275</v>
      </c>
      <c r="AL6" s="357"/>
      <c r="AM6" s="348" t="s">
        <v>947</v>
      </c>
      <c r="AN6" s="358" t="s">
        <v>276</v>
      </c>
      <c r="AO6" s="357" t="s">
        <v>948</v>
      </c>
      <c r="AP6" s="357"/>
      <c r="AQ6" s="348" t="s">
        <v>949</v>
      </c>
      <c r="AR6" s="348" t="s">
        <v>277</v>
      </c>
      <c r="AS6" s="358" t="s">
        <v>950</v>
      </c>
    </row>
    <row r="7" spans="1:45" s="223" customFormat="1" ht="90" x14ac:dyDescent="0.25">
      <c r="A7" s="322"/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56"/>
      <c r="M7" s="348"/>
      <c r="N7" s="348" t="s">
        <v>278</v>
      </c>
      <c r="O7" s="256" t="s">
        <v>951</v>
      </c>
      <c r="P7" s="255" t="s">
        <v>278</v>
      </c>
      <c r="Q7" s="256" t="s">
        <v>951</v>
      </c>
      <c r="R7" s="255" t="s">
        <v>278</v>
      </c>
      <c r="S7" s="255" t="s">
        <v>952</v>
      </c>
      <c r="T7" s="255" t="s">
        <v>278</v>
      </c>
      <c r="U7" s="256" t="s">
        <v>953</v>
      </c>
      <c r="V7" s="255" t="s">
        <v>278</v>
      </c>
      <c r="W7" s="255" t="s">
        <v>279</v>
      </c>
      <c r="X7" s="255" t="s">
        <v>280</v>
      </c>
      <c r="Y7" s="255" t="s">
        <v>279</v>
      </c>
      <c r="Z7" s="255" t="s">
        <v>280</v>
      </c>
      <c r="AA7" s="348"/>
      <c r="AB7" s="257"/>
      <c r="AC7" s="348"/>
      <c r="AD7" s="348"/>
      <c r="AE7" s="256" t="s">
        <v>281</v>
      </c>
      <c r="AF7" s="255" t="s">
        <v>280</v>
      </c>
      <c r="AG7" s="256" t="s">
        <v>281</v>
      </c>
      <c r="AH7" s="255" t="s">
        <v>280</v>
      </c>
      <c r="AI7" s="256" t="s">
        <v>281</v>
      </c>
      <c r="AJ7" s="255" t="s">
        <v>280</v>
      </c>
      <c r="AK7" s="256" t="s">
        <v>281</v>
      </c>
      <c r="AL7" s="255" t="s">
        <v>278</v>
      </c>
      <c r="AM7" s="348"/>
      <c r="AN7" s="358"/>
      <c r="AO7" s="255" t="s">
        <v>279</v>
      </c>
      <c r="AP7" s="255" t="s">
        <v>282</v>
      </c>
      <c r="AQ7" s="348" t="s">
        <v>283</v>
      </c>
      <c r="AR7" s="348"/>
      <c r="AS7" s="358"/>
    </row>
    <row r="8" spans="1:45" s="247" customFormat="1" x14ac:dyDescent="0.25">
      <c r="A8" s="258">
        <v>1</v>
      </c>
      <c r="B8" s="258">
        <v>2</v>
      </c>
      <c r="C8" s="258">
        <v>3</v>
      </c>
      <c r="D8" s="258">
        <v>4</v>
      </c>
      <c r="E8" s="258">
        <v>5</v>
      </c>
      <c r="F8" s="258">
        <v>6</v>
      </c>
      <c r="G8" s="258">
        <v>7</v>
      </c>
      <c r="H8" s="258">
        <v>8</v>
      </c>
      <c r="I8" s="258">
        <v>9</v>
      </c>
      <c r="J8" s="258">
        <v>10</v>
      </c>
      <c r="K8" s="258">
        <v>11</v>
      </c>
      <c r="L8" s="258">
        <v>12</v>
      </c>
      <c r="M8" s="258">
        <v>13</v>
      </c>
      <c r="N8" s="258">
        <v>14</v>
      </c>
      <c r="O8" s="258">
        <v>15</v>
      </c>
      <c r="P8" s="258">
        <v>16</v>
      </c>
      <c r="Q8" s="258">
        <v>17</v>
      </c>
      <c r="R8" s="258">
        <v>18</v>
      </c>
      <c r="S8" s="258">
        <v>19</v>
      </c>
      <c r="T8" s="258">
        <v>20</v>
      </c>
      <c r="U8" s="258">
        <v>21</v>
      </c>
      <c r="V8" s="258">
        <v>22</v>
      </c>
      <c r="W8" s="258">
        <v>23</v>
      </c>
      <c r="X8" s="258">
        <v>24</v>
      </c>
      <c r="Y8" s="258">
        <v>25</v>
      </c>
      <c r="Z8" s="258">
        <v>26</v>
      </c>
      <c r="AA8" s="258">
        <v>27</v>
      </c>
      <c r="AB8" s="258">
        <v>28</v>
      </c>
      <c r="AC8" s="258">
        <v>29</v>
      </c>
      <c r="AD8" s="258">
        <v>30</v>
      </c>
      <c r="AE8" s="258">
        <v>31</v>
      </c>
      <c r="AF8" s="258">
        <v>32</v>
      </c>
      <c r="AG8" s="258">
        <v>33</v>
      </c>
      <c r="AH8" s="258">
        <v>34</v>
      </c>
      <c r="AI8" s="258">
        <v>35</v>
      </c>
      <c r="AJ8" s="258">
        <v>36</v>
      </c>
      <c r="AK8" s="258">
        <v>37</v>
      </c>
      <c r="AL8" s="258">
        <v>38</v>
      </c>
      <c r="AM8" s="258">
        <v>39</v>
      </c>
      <c r="AN8" s="258">
        <v>40</v>
      </c>
      <c r="AO8" s="258">
        <v>41</v>
      </c>
      <c r="AP8" s="258">
        <v>42</v>
      </c>
      <c r="AQ8" s="258">
        <v>43</v>
      </c>
      <c r="AR8" s="258">
        <v>44</v>
      </c>
      <c r="AS8" s="258">
        <v>45</v>
      </c>
    </row>
    <row r="9" spans="1:45" s="247" customFormat="1" ht="31.5" customHeight="1" x14ac:dyDescent="0.25">
      <c r="A9" s="259" t="s">
        <v>284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259"/>
      <c r="T9" s="259"/>
      <c r="U9" s="259"/>
      <c r="V9" s="259"/>
      <c r="W9" s="259"/>
      <c r="X9" s="259"/>
      <c r="Y9" s="259"/>
      <c r="Z9" s="259"/>
      <c r="AA9" s="259"/>
      <c r="AB9" s="259"/>
      <c r="AC9" s="259"/>
      <c r="AD9" s="259"/>
      <c r="AE9" s="259"/>
      <c r="AF9" s="259"/>
      <c r="AG9" s="259"/>
      <c r="AH9" s="259"/>
      <c r="AI9" s="259"/>
      <c r="AJ9" s="259"/>
      <c r="AK9" s="259"/>
      <c r="AL9" s="259"/>
      <c r="AM9" s="259"/>
      <c r="AN9" s="259"/>
      <c r="AO9" s="259"/>
      <c r="AP9" s="259"/>
      <c r="AQ9" s="259"/>
      <c r="AR9" s="259"/>
      <c r="AS9" s="259"/>
    </row>
    <row r="10" spans="1:45" ht="30" x14ac:dyDescent="0.25">
      <c r="A10" s="260"/>
      <c r="B10" s="261"/>
      <c r="C10" s="262"/>
      <c r="D10" s="262"/>
      <c r="E10" s="262"/>
      <c r="F10" s="262"/>
      <c r="G10" s="262"/>
      <c r="H10" s="263" t="s">
        <v>285</v>
      </c>
      <c r="I10" s="264" t="s">
        <v>286</v>
      </c>
      <c r="J10" s="263" t="s">
        <v>287</v>
      </c>
      <c r="K10" s="263" t="s">
        <v>288</v>
      </c>
      <c r="L10" s="265"/>
      <c r="M10" s="266"/>
      <c r="N10" s="254"/>
      <c r="O10" s="267">
        <f>$O$5</f>
        <v>0.3</v>
      </c>
      <c r="P10" s="254">
        <f>M10*O10</f>
        <v>0</v>
      </c>
      <c r="Q10" s="267"/>
      <c r="R10" s="254">
        <f>Q10*M10</f>
        <v>0</v>
      </c>
      <c r="S10" s="267"/>
      <c r="T10" s="254">
        <f>S10*M10</f>
        <v>0</v>
      </c>
      <c r="U10" s="254"/>
      <c r="V10" s="254">
        <f>U10*M10</f>
        <v>0</v>
      </c>
      <c r="W10" s="252">
        <f>$W$5</f>
        <v>0.7</v>
      </c>
      <c r="X10" s="254">
        <f>(M10+N10+P10+R10+T10+V10)*W10</f>
        <v>0</v>
      </c>
      <c r="Y10" s="252">
        <f>$Y$5</f>
        <v>0.5</v>
      </c>
      <c r="Z10" s="254">
        <f>(M10+N10+P10+R10+T10+V10)*Y10</f>
        <v>0</v>
      </c>
      <c r="AA10" s="254">
        <f>M10+N10+P10+R10+T10+V10+X10+Z10</f>
        <v>0</v>
      </c>
      <c r="AB10" s="254">
        <f>IF(($AB$7-AA10)&lt;0,0,$AB$7-AA10)</f>
        <v>0</v>
      </c>
      <c r="AC10" s="254">
        <f>AA10+AB10</f>
        <v>0</v>
      </c>
      <c r="AD10" s="254">
        <f>AC10*L10</f>
        <v>0</v>
      </c>
      <c r="AE10" s="254">
        <f>$AE$5</f>
        <v>2</v>
      </c>
      <c r="AF10" s="254">
        <f>ROUND(AC10*AE10,2)</f>
        <v>0</v>
      </c>
      <c r="AG10" s="254">
        <f>$AE$5</f>
        <v>2</v>
      </c>
      <c r="AH10" s="254">
        <f>ROUND(AD10*AG10,2)</f>
        <v>0</v>
      </c>
      <c r="AI10" s="254">
        <f>$AI$5</f>
        <v>3</v>
      </c>
      <c r="AJ10" s="254">
        <f>AA10*AI10</f>
        <v>0</v>
      </c>
      <c r="AK10" s="254">
        <f>$AI$5</f>
        <v>3</v>
      </c>
      <c r="AL10" s="254">
        <f>AA10*AK10*L10</f>
        <v>0</v>
      </c>
      <c r="AM10" s="268">
        <f>AC10*12+AF10+AJ10</f>
        <v>0</v>
      </c>
      <c r="AN10" s="269">
        <f>AM10*L10</f>
        <v>0</v>
      </c>
      <c r="AO10" s="270" t="e">
        <f>AP10/AM10</f>
        <v>#DIV/0!</v>
      </c>
      <c r="AP10" s="268">
        <f>ROUND((IF(AM10&lt;=1917000,AM10*2.9%,1917000*2.9%)+IF(AM10&lt;=1917000,AM10*22%,1917000*22%+(AM10-1917000)*10%)+AM10*(5.1%+0.2%)),2)</f>
        <v>0</v>
      </c>
      <c r="AQ10" s="269" t="e">
        <f>AN10*AO10</f>
        <v>#DIV/0!</v>
      </c>
      <c r="AR10" s="254">
        <f t="shared" ref="AR10:AS14" si="0">AM10+AP10</f>
        <v>0</v>
      </c>
      <c r="AS10" s="269" t="e">
        <f t="shared" si="0"/>
        <v>#DIV/0!</v>
      </c>
    </row>
    <row r="11" spans="1:45" x14ac:dyDescent="0.25">
      <c r="A11" s="260"/>
      <c r="B11" s="261"/>
      <c r="C11" s="262"/>
      <c r="D11" s="262"/>
      <c r="E11" s="262"/>
      <c r="F11" s="262"/>
      <c r="G11" s="262"/>
      <c r="H11" s="263"/>
      <c r="I11" s="264"/>
      <c r="J11" s="263"/>
      <c r="K11" s="263"/>
      <c r="L11" s="265"/>
      <c r="M11" s="266"/>
      <c r="N11" s="254"/>
      <c r="O11" s="267">
        <f t="shared" ref="O11:O14" si="1">$O$5</f>
        <v>0.3</v>
      </c>
      <c r="P11" s="254">
        <f>M11*O11</f>
        <v>0</v>
      </c>
      <c r="Q11" s="267"/>
      <c r="R11" s="254">
        <f>Q11*M11</f>
        <v>0</v>
      </c>
      <c r="S11" s="267"/>
      <c r="T11" s="254">
        <f>S11*M11</f>
        <v>0</v>
      </c>
      <c r="U11" s="254"/>
      <c r="V11" s="254">
        <f>U11*M11</f>
        <v>0</v>
      </c>
      <c r="W11" s="252">
        <f>$W$5</f>
        <v>0.7</v>
      </c>
      <c r="X11" s="254">
        <f>(M11+N11+P11+R11+T11+V11)*W11</f>
        <v>0</v>
      </c>
      <c r="Y11" s="252">
        <f>$Y$5</f>
        <v>0.5</v>
      </c>
      <c r="Z11" s="254">
        <f>(M11+N11+P11+R11+T11+V11)*Y11</f>
        <v>0</v>
      </c>
      <c r="AA11" s="254">
        <f>M11+N11+P11+R11+T11+V11+X11+Z11</f>
        <v>0</v>
      </c>
      <c r="AB11" s="254">
        <f t="shared" ref="AB11:AB14" si="2">IF(($AB$7-AA11)&lt;0,0,$AB$7-AA11)</f>
        <v>0</v>
      </c>
      <c r="AC11" s="254">
        <f t="shared" ref="AC11:AC14" si="3">AA11+AB11</f>
        <v>0</v>
      </c>
      <c r="AD11" s="254">
        <f t="shared" ref="AD11:AD14" si="4">AC11*L11</f>
        <v>0</v>
      </c>
      <c r="AE11" s="254">
        <f>$AE$5</f>
        <v>2</v>
      </c>
      <c r="AF11" s="254">
        <f t="shared" ref="AF11:AF14" si="5">ROUND(AC11*AE11,2)</f>
        <v>0</v>
      </c>
      <c r="AG11" s="254">
        <f>$AE$5</f>
        <v>2</v>
      </c>
      <c r="AH11" s="254">
        <f t="shared" ref="AH11:AH14" si="6">ROUND(AD11*AG11,2)</f>
        <v>0</v>
      </c>
      <c r="AI11" s="254">
        <f>$AI$5</f>
        <v>3</v>
      </c>
      <c r="AJ11" s="254">
        <f>AA11*AI11</f>
        <v>0</v>
      </c>
      <c r="AK11" s="254">
        <f>$AI$5</f>
        <v>3</v>
      </c>
      <c r="AL11" s="254">
        <f>AA11*AK11*L11</f>
        <v>0</v>
      </c>
      <c r="AM11" s="268">
        <f t="shared" ref="AM11:AM14" si="7">AC11*12+AF11+AJ11</f>
        <v>0</v>
      </c>
      <c r="AN11" s="269">
        <f>AM11*L11</f>
        <v>0</v>
      </c>
      <c r="AO11" s="270" t="e">
        <f t="shared" ref="AO11:AO14" si="8">AP11/AM11</f>
        <v>#DIV/0!</v>
      </c>
      <c r="AP11" s="268">
        <f>ROUND((IF(AM11&lt;=1917000,AM11*2.9%,1917000*2.9%)+IF(AM11&lt;=1917000,AM11*22%,1917000*22%+(AM11-1917000)*10%)+AM11*(5.1%+0.2%)),2)</f>
        <v>0</v>
      </c>
      <c r="AQ11" s="269" t="e">
        <f t="shared" ref="AQ11:AQ14" si="9">AN11*AO11</f>
        <v>#DIV/0!</v>
      </c>
      <c r="AR11" s="254">
        <f t="shared" si="0"/>
        <v>0</v>
      </c>
      <c r="AS11" s="269" t="e">
        <f t="shared" si="0"/>
        <v>#DIV/0!</v>
      </c>
    </row>
    <row r="12" spans="1:45" x14ac:dyDescent="0.25">
      <c r="A12" s="260"/>
      <c r="B12" s="261"/>
      <c r="C12" s="262"/>
      <c r="D12" s="262"/>
      <c r="E12" s="262"/>
      <c r="F12" s="262"/>
      <c r="G12" s="262"/>
      <c r="H12" s="263"/>
      <c r="I12" s="264"/>
      <c r="J12" s="263"/>
      <c r="K12" s="263"/>
      <c r="L12" s="265"/>
      <c r="M12" s="266"/>
      <c r="N12" s="254"/>
      <c r="O12" s="267">
        <f t="shared" si="1"/>
        <v>0.3</v>
      </c>
      <c r="P12" s="254">
        <f>M12*O12</f>
        <v>0</v>
      </c>
      <c r="Q12" s="267"/>
      <c r="R12" s="254">
        <f>Q12*M12</f>
        <v>0</v>
      </c>
      <c r="S12" s="267"/>
      <c r="T12" s="254">
        <f>S12*M12</f>
        <v>0</v>
      </c>
      <c r="U12" s="254"/>
      <c r="V12" s="254">
        <f>U12*M12</f>
        <v>0</v>
      </c>
      <c r="W12" s="252">
        <f>$W$5</f>
        <v>0.7</v>
      </c>
      <c r="X12" s="254">
        <f>(M12+N12+P12+R12+T12+V12)*W12</f>
        <v>0</v>
      </c>
      <c r="Y12" s="252">
        <f>$Y$5</f>
        <v>0.5</v>
      </c>
      <c r="Z12" s="254">
        <f>(M12+N12+P12+R12+T12+V12)*Y12</f>
        <v>0</v>
      </c>
      <c r="AA12" s="254">
        <f>M12+N12+P12+R12+T12+V12+X12+Z12</f>
        <v>0</v>
      </c>
      <c r="AB12" s="254">
        <f t="shared" si="2"/>
        <v>0</v>
      </c>
      <c r="AC12" s="254">
        <f t="shared" si="3"/>
        <v>0</v>
      </c>
      <c r="AD12" s="254">
        <f t="shared" si="4"/>
        <v>0</v>
      </c>
      <c r="AE12" s="254">
        <f>$AE$5</f>
        <v>2</v>
      </c>
      <c r="AF12" s="254">
        <f t="shared" si="5"/>
        <v>0</v>
      </c>
      <c r="AG12" s="254">
        <f>$AE$5</f>
        <v>2</v>
      </c>
      <c r="AH12" s="254">
        <f t="shared" si="6"/>
        <v>0</v>
      </c>
      <c r="AI12" s="254">
        <f>$AI$5</f>
        <v>3</v>
      </c>
      <c r="AJ12" s="254">
        <f>AA12*AI12</f>
        <v>0</v>
      </c>
      <c r="AK12" s="254">
        <f>$AI$5</f>
        <v>3</v>
      </c>
      <c r="AL12" s="254">
        <f>AA12*AK12*L12</f>
        <v>0</v>
      </c>
      <c r="AM12" s="268">
        <f t="shared" si="7"/>
        <v>0</v>
      </c>
      <c r="AN12" s="269">
        <f>AM12*L12</f>
        <v>0</v>
      </c>
      <c r="AO12" s="270" t="e">
        <f t="shared" si="8"/>
        <v>#DIV/0!</v>
      </c>
      <c r="AP12" s="268">
        <f t="shared" ref="AP12:AP14" si="10">ROUND((IF(AM12&lt;=1917000,AM12*2.9%,1917000*2.9%)+IF(AM12&lt;=1917000,AM12*22%,1917000*22%+(AM12-1917000)*10%)+AM12*(5.1%+0.2%)),2)</f>
        <v>0</v>
      </c>
      <c r="AQ12" s="269" t="e">
        <f t="shared" si="9"/>
        <v>#DIV/0!</v>
      </c>
      <c r="AR12" s="254">
        <f t="shared" si="0"/>
        <v>0</v>
      </c>
      <c r="AS12" s="269" t="e">
        <f t="shared" si="0"/>
        <v>#DIV/0!</v>
      </c>
    </row>
    <row r="13" spans="1:45" x14ac:dyDescent="0.25">
      <c r="A13" s="260"/>
      <c r="B13" s="261"/>
      <c r="C13" s="262"/>
      <c r="D13" s="262"/>
      <c r="E13" s="262"/>
      <c r="F13" s="262"/>
      <c r="G13" s="262"/>
      <c r="H13" s="263"/>
      <c r="I13" s="264"/>
      <c r="J13" s="263"/>
      <c r="K13" s="263"/>
      <c r="L13" s="265"/>
      <c r="M13" s="266"/>
      <c r="N13" s="254"/>
      <c r="O13" s="267">
        <f t="shared" si="1"/>
        <v>0.3</v>
      </c>
      <c r="P13" s="254">
        <f>M13*O13</f>
        <v>0</v>
      </c>
      <c r="Q13" s="267"/>
      <c r="R13" s="254">
        <f>Q13*M13</f>
        <v>0</v>
      </c>
      <c r="S13" s="267"/>
      <c r="T13" s="254">
        <f>S13*M13</f>
        <v>0</v>
      </c>
      <c r="U13" s="254"/>
      <c r="V13" s="254">
        <f>U13*M13</f>
        <v>0</v>
      </c>
      <c r="W13" s="252">
        <f>$W$5</f>
        <v>0.7</v>
      </c>
      <c r="X13" s="254">
        <f>(M13+N13+P13+R13+T13+V13)*W13</f>
        <v>0</v>
      </c>
      <c r="Y13" s="252">
        <f>$Y$5</f>
        <v>0.5</v>
      </c>
      <c r="Z13" s="254">
        <f>(M13+N13+P13+R13+T13+V13)*Y13</f>
        <v>0</v>
      </c>
      <c r="AA13" s="254">
        <f>M13+N13+P13+R13+T13+V13+X13+Z13</f>
        <v>0</v>
      </c>
      <c r="AB13" s="254">
        <f t="shared" si="2"/>
        <v>0</v>
      </c>
      <c r="AC13" s="254">
        <f t="shared" si="3"/>
        <v>0</v>
      </c>
      <c r="AD13" s="254">
        <f t="shared" si="4"/>
        <v>0</v>
      </c>
      <c r="AE13" s="254">
        <f>$AE$5</f>
        <v>2</v>
      </c>
      <c r="AF13" s="254">
        <f t="shared" si="5"/>
        <v>0</v>
      </c>
      <c r="AG13" s="254">
        <f>$AE$5</f>
        <v>2</v>
      </c>
      <c r="AH13" s="254">
        <f t="shared" si="6"/>
        <v>0</v>
      </c>
      <c r="AI13" s="254">
        <f>$AI$5</f>
        <v>3</v>
      </c>
      <c r="AJ13" s="254">
        <f>AA13*AI13</f>
        <v>0</v>
      </c>
      <c r="AK13" s="254">
        <f>$AI$5</f>
        <v>3</v>
      </c>
      <c r="AL13" s="254">
        <f>AA13*AK13*L13</f>
        <v>0</v>
      </c>
      <c r="AM13" s="268">
        <f t="shared" si="7"/>
        <v>0</v>
      </c>
      <c r="AN13" s="269">
        <f>AM13*L13</f>
        <v>0</v>
      </c>
      <c r="AO13" s="270" t="e">
        <f t="shared" si="8"/>
        <v>#DIV/0!</v>
      </c>
      <c r="AP13" s="268">
        <f t="shared" si="10"/>
        <v>0</v>
      </c>
      <c r="AQ13" s="269" t="e">
        <f t="shared" si="9"/>
        <v>#DIV/0!</v>
      </c>
      <c r="AR13" s="254">
        <f t="shared" si="0"/>
        <v>0</v>
      </c>
      <c r="AS13" s="269" t="e">
        <f t="shared" si="0"/>
        <v>#DIV/0!</v>
      </c>
    </row>
    <row r="14" spans="1:45" x14ac:dyDescent="0.25">
      <c r="A14" s="260"/>
      <c r="B14" s="261"/>
      <c r="C14" s="262"/>
      <c r="D14" s="262"/>
      <c r="E14" s="262"/>
      <c r="F14" s="262"/>
      <c r="G14" s="262"/>
      <c r="H14" s="263"/>
      <c r="I14" s="264"/>
      <c r="J14" s="263"/>
      <c r="K14" s="263"/>
      <c r="L14" s="265"/>
      <c r="M14" s="266"/>
      <c r="N14" s="254"/>
      <c r="O14" s="267">
        <f t="shared" si="1"/>
        <v>0.3</v>
      </c>
      <c r="P14" s="254">
        <f>M14*O14</f>
        <v>0</v>
      </c>
      <c r="Q14" s="267"/>
      <c r="R14" s="254">
        <f>Q14*M14</f>
        <v>0</v>
      </c>
      <c r="S14" s="267"/>
      <c r="T14" s="254">
        <f>S14*M14</f>
        <v>0</v>
      </c>
      <c r="U14" s="254"/>
      <c r="V14" s="254">
        <f>U14*M14</f>
        <v>0</v>
      </c>
      <c r="W14" s="252">
        <f>$W$5</f>
        <v>0.7</v>
      </c>
      <c r="X14" s="254">
        <f>(M14+N14+P14+R14+T14+V14)*W14</f>
        <v>0</v>
      </c>
      <c r="Y14" s="252">
        <f>$Y$5</f>
        <v>0.5</v>
      </c>
      <c r="Z14" s="254">
        <f>(M14+N14+P14+R14+T14+V14)*Y14</f>
        <v>0</v>
      </c>
      <c r="AA14" s="254">
        <f>M14+N14+P14+R14+T14+V14+X14+Z14</f>
        <v>0</v>
      </c>
      <c r="AB14" s="254">
        <f t="shared" si="2"/>
        <v>0</v>
      </c>
      <c r="AC14" s="254">
        <f t="shared" si="3"/>
        <v>0</v>
      </c>
      <c r="AD14" s="254">
        <f t="shared" si="4"/>
        <v>0</v>
      </c>
      <c r="AE14" s="254">
        <f>$AE$5</f>
        <v>2</v>
      </c>
      <c r="AF14" s="254">
        <f t="shared" si="5"/>
        <v>0</v>
      </c>
      <c r="AG14" s="254">
        <f>$AE$5</f>
        <v>2</v>
      </c>
      <c r="AH14" s="254">
        <f t="shared" si="6"/>
        <v>0</v>
      </c>
      <c r="AI14" s="254">
        <f>$AI$5</f>
        <v>3</v>
      </c>
      <c r="AJ14" s="254">
        <f>AA14*AI14</f>
        <v>0</v>
      </c>
      <c r="AK14" s="254">
        <f>$AI$5</f>
        <v>3</v>
      </c>
      <c r="AL14" s="254">
        <f>AA14*AK14*L14</f>
        <v>0</v>
      </c>
      <c r="AM14" s="268">
        <f t="shared" si="7"/>
        <v>0</v>
      </c>
      <c r="AN14" s="269">
        <f>AM14*L14</f>
        <v>0</v>
      </c>
      <c r="AO14" s="270" t="e">
        <f t="shared" si="8"/>
        <v>#DIV/0!</v>
      </c>
      <c r="AP14" s="268">
        <f t="shared" si="10"/>
        <v>0</v>
      </c>
      <c r="AQ14" s="269" t="e">
        <f t="shared" si="9"/>
        <v>#DIV/0!</v>
      </c>
      <c r="AR14" s="254">
        <f t="shared" si="0"/>
        <v>0</v>
      </c>
      <c r="AS14" s="269" t="e">
        <f t="shared" si="0"/>
        <v>#DIV/0!</v>
      </c>
    </row>
    <row r="15" spans="1:45" s="274" customFormat="1" ht="43.5" customHeight="1" x14ac:dyDescent="0.2">
      <c r="A15" s="271"/>
      <c r="B15" s="359" t="s">
        <v>289</v>
      </c>
      <c r="C15" s="359"/>
      <c r="D15" s="359"/>
      <c r="E15" s="359"/>
      <c r="F15" s="359"/>
      <c r="G15" s="359"/>
      <c r="H15" s="359"/>
      <c r="I15" s="359"/>
      <c r="J15" s="359"/>
      <c r="K15" s="359"/>
      <c r="L15" s="272">
        <f t="shared" ref="L15:AR15" si="11">SUM(L10:L14)</f>
        <v>0</v>
      </c>
      <c r="M15" s="272" t="s">
        <v>358</v>
      </c>
      <c r="N15" s="272" t="s">
        <v>358</v>
      </c>
      <c r="O15" s="273" t="s">
        <v>358</v>
      </c>
      <c r="P15" s="272">
        <f t="shared" si="11"/>
        <v>0</v>
      </c>
      <c r="Q15" s="272" t="s">
        <v>358</v>
      </c>
      <c r="R15" s="272">
        <f t="shared" si="11"/>
        <v>0</v>
      </c>
      <c r="S15" s="272" t="s">
        <v>358</v>
      </c>
      <c r="T15" s="272">
        <f t="shared" si="11"/>
        <v>0</v>
      </c>
      <c r="U15" s="272" t="s">
        <v>358</v>
      </c>
      <c r="V15" s="272">
        <f t="shared" si="11"/>
        <v>0</v>
      </c>
      <c r="W15" s="272" t="s">
        <v>358</v>
      </c>
      <c r="X15" s="272">
        <f>SUM(X10:X14)</f>
        <v>0</v>
      </c>
      <c r="Y15" s="272" t="s">
        <v>358</v>
      </c>
      <c r="Z15" s="272">
        <f t="shared" si="11"/>
        <v>0</v>
      </c>
      <c r="AA15" s="272">
        <f t="shared" si="11"/>
        <v>0</v>
      </c>
      <c r="AB15" s="272">
        <f t="shared" si="11"/>
        <v>0</v>
      </c>
      <c r="AC15" s="272">
        <f t="shared" ref="AC15" si="12">SUM(AC10:AC14)</f>
        <v>0</v>
      </c>
      <c r="AD15" s="272">
        <f t="shared" si="11"/>
        <v>0</v>
      </c>
      <c r="AE15" s="272">
        <f t="shared" si="11"/>
        <v>10</v>
      </c>
      <c r="AF15" s="272">
        <f t="shared" si="11"/>
        <v>0</v>
      </c>
      <c r="AG15" s="272">
        <f t="shared" si="11"/>
        <v>10</v>
      </c>
      <c r="AH15" s="272">
        <f t="shared" si="11"/>
        <v>0</v>
      </c>
      <c r="AI15" s="272">
        <f t="shared" si="11"/>
        <v>15</v>
      </c>
      <c r="AJ15" s="272">
        <f t="shared" si="11"/>
        <v>0</v>
      </c>
      <c r="AK15" s="272">
        <f t="shared" si="11"/>
        <v>15</v>
      </c>
      <c r="AL15" s="272">
        <f t="shared" si="11"/>
        <v>0</v>
      </c>
      <c r="AM15" s="272">
        <f t="shared" si="11"/>
        <v>0</v>
      </c>
      <c r="AN15" s="272">
        <f t="shared" si="11"/>
        <v>0</v>
      </c>
      <c r="AO15" s="272" t="s">
        <v>358</v>
      </c>
      <c r="AP15" s="272">
        <f t="shared" si="11"/>
        <v>0</v>
      </c>
      <c r="AQ15" s="272" t="e">
        <f t="shared" si="11"/>
        <v>#DIV/0!</v>
      </c>
      <c r="AR15" s="272">
        <f t="shared" si="11"/>
        <v>0</v>
      </c>
      <c r="AS15" s="272" t="e">
        <f>SUM(AS10:AS14)</f>
        <v>#DIV/0!</v>
      </c>
    </row>
    <row r="17" spans="1:9" ht="15" customHeight="1" x14ac:dyDescent="0.25">
      <c r="B17" s="329"/>
      <c r="C17" s="329"/>
      <c r="D17" s="329"/>
      <c r="E17" s="329"/>
      <c r="F17" s="329"/>
      <c r="G17" s="329"/>
      <c r="H17" s="329"/>
      <c r="I17" s="329"/>
    </row>
    <row r="18" spans="1:9" x14ac:dyDescent="0.25">
      <c r="A18" s="360" t="s">
        <v>298</v>
      </c>
      <c r="B18" s="360"/>
      <c r="C18" s="360"/>
      <c r="D18" s="360"/>
      <c r="E18" s="360"/>
      <c r="F18" s="360"/>
      <c r="G18" s="360"/>
      <c r="H18" s="360"/>
      <c r="I18" s="360"/>
    </row>
  </sheetData>
  <protectedRanges>
    <protectedRange sqref="B8 B4:M7 D8 F8 H8 J8 L8 B9:M1805 N8 P8 R8 T8 V8 X8 Z8 AB8 AD8 AF8 AH8 AJ8 AL8 AN8 AP8 AR8" name="Диапазон1"/>
    <protectedRange sqref="Q7 Q9:Q2455" name="Диапазон3"/>
    <protectedRange sqref="S7 S9:S1907" name="Диапазон4"/>
    <protectedRange sqref="U7 U9:U2162" name="Диапазон6"/>
  </protectedRanges>
  <mergeCells count="39">
    <mergeCell ref="AR6:AR7"/>
    <mergeCell ref="AS6:AS7"/>
    <mergeCell ref="B15:K15"/>
    <mergeCell ref="B17:I17"/>
    <mergeCell ref="A18:I18"/>
    <mergeCell ref="AI6:AJ6"/>
    <mergeCell ref="AK6:AL6"/>
    <mergeCell ref="AM6:AM7"/>
    <mergeCell ref="AN6:AN7"/>
    <mergeCell ref="AO6:AP6"/>
    <mergeCell ref="AQ6:AQ7"/>
    <mergeCell ref="Y6:Z6"/>
    <mergeCell ref="AA6:AA7"/>
    <mergeCell ref="AC6:AC7"/>
    <mergeCell ref="AD6:AD7"/>
    <mergeCell ref="AE6:AF6"/>
    <mergeCell ref="AG6:AH6"/>
    <mergeCell ref="N6:N7"/>
    <mergeCell ref="O6:P6"/>
    <mergeCell ref="Q6:R6"/>
    <mergeCell ref="S6:T6"/>
    <mergeCell ref="U6:V6"/>
    <mergeCell ref="W6:X6"/>
    <mergeCell ref="M6:M7"/>
    <mergeCell ref="AN1:AS1"/>
    <mergeCell ref="A3:AS3"/>
    <mergeCell ref="AQ5:AS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</mergeCells>
  <pageMargins left="0" right="0" top="1.1417322834645669" bottom="0.74803149606299213" header="0" footer="0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view="pageBreakPreview" topLeftCell="A2" zoomScale="85" zoomScaleNormal="55" zoomScaleSheetLayoutView="85" workbookViewId="0">
      <selection activeCell="Z32" sqref="Z32"/>
    </sheetView>
  </sheetViews>
  <sheetFormatPr defaultRowHeight="12" x14ac:dyDescent="0.2"/>
  <cols>
    <col min="1" max="1" width="16" style="77" customWidth="1"/>
    <col min="2" max="2" width="13.7109375" style="77" customWidth="1"/>
    <col min="3" max="3" width="15" style="77" customWidth="1"/>
    <col min="4" max="4" width="13.5703125" style="77" customWidth="1"/>
    <col min="5" max="5" width="15.140625" style="77" customWidth="1"/>
    <col min="6" max="6" width="11.85546875" style="77" customWidth="1"/>
    <col min="7" max="7" width="7" style="77" customWidth="1"/>
    <col min="8" max="8" width="11.85546875" style="77" customWidth="1"/>
    <col min="9" max="9" width="6.5703125" style="77" bestFit="1" customWidth="1"/>
    <col min="10" max="10" width="13.5703125" style="77" customWidth="1"/>
    <col min="11" max="11" width="5.140625" style="77" customWidth="1"/>
    <col min="12" max="12" width="14.7109375" style="77" customWidth="1"/>
    <col min="13" max="13" width="8" style="77" customWidth="1"/>
    <col min="14" max="14" width="14.7109375" style="77" customWidth="1"/>
    <col min="15" max="15" width="6" style="77" customWidth="1"/>
    <col min="16" max="16" width="14.7109375" style="77" customWidth="1"/>
    <col min="17" max="17" width="6.28515625" style="77" customWidth="1"/>
    <col min="18" max="18" width="13.140625" style="77" customWidth="1"/>
    <col min="19" max="19" width="7.7109375" style="77" bestFit="1" customWidth="1"/>
    <col min="20" max="20" width="13.42578125" style="77" customWidth="1"/>
    <col min="21" max="21" width="6.5703125" style="77" bestFit="1" customWidth="1"/>
    <col min="22" max="22" width="12.140625" style="77" customWidth="1"/>
    <col min="23" max="23" width="6.5703125" style="77" bestFit="1" customWidth="1"/>
    <col min="24" max="24" width="10.85546875" style="77" customWidth="1"/>
    <col min="25" max="25" width="15.28515625" style="77" customWidth="1"/>
    <col min="26" max="27" width="14.42578125" style="77" customWidth="1"/>
    <col min="28" max="28" width="13.5703125" style="77" customWidth="1"/>
    <col min="29" max="29" width="16" style="77" customWidth="1"/>
    <col min="30" max="30" width="18.42578125" style="78" customWidth="1"/>
    <col min="31" max="31" width="15.7109375" style="78" customWidth="1"/>
    <col min="32" max="32" width="14.28515625" style="77" customWidth="1"/>
    <col min="33" max="33" width="8.140625" style="77" bestFit="1" customWidth="1"/>
    <col min="34" max="34" width="14.28515625" style="77" customWidth="1"/>
    <col min="35" max="36" width="15.140625" style="77" customWidth="1"/>
    <col min="37" max="37" width="15.85546875" style="77" customWidth="1"/>
    <col min="38" max="38" width="17" style="77" customWidth="1"/>
    <col min="39" max="16384" width="9.140625" style="77"/>
  </cols>
  <sheetData>
    <row r="1" spans="1:37" ht="106.5" customHeight="1" x14ac:dyDescent="0.2">
      <c r="AD1" s="349" t="s">
        <v>930</v>
      </c>
      <c r="AE1" s="349"/>
      <c r="AF1" s="349"/>
      <c r="AG1" s="349"/>
      <c r="AH1" s="349"/>
      <c r="AI1" s="349"/>
      <c r="AJ1" s="349"/>
      <c r="AK1" s="349"/>
    </row>
    <row r="3" spans="1:37" ht="23.25" customHeight="1" x14ac:dyDescent="0.25">
      <c r="B3" s="364" t="s">
        <v>290</v>
      </c>
      <c r="C3" s="364"/>
      <c r="D3" s="364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364"/>
      <c r="S3" s="364"/>
      <c r="T3" s="364"/>
      <c r="U3" s="364"/>
      <c r="V3" s="364"/>
      <c r="W3" s="364"/>
      <c r="X3" s="364"/>
      <c r="Y3" s="364"/>
      <c r="Z3" s="364"/>
      <c r="AA3" s="364"/>
      <c r="AB3" s="364"/>
      <c r="AC3" s="364"/>
      <c r="AD3" s="364"/>
      <c r="AE3" s="364"/>
      <c r="AF3" s="364"/>
      <c r="AG3" s="364"/>
      <c r="AH3" s="364"/>
      <c r="AI3" s="364"/>
      <c r="AJ3" s="364"/>
      <c r="AK3" s="364"/>
    </row>
    <row r="4" spans="1:37" x14ac:dyDescent="0.2">
      <c r="B4" s="365" t="s">
        <v>291</v>
      </c>
      <c r="C4" s="365"/>
      <c r="D4" s="365"/>
      <c r="E4" s="365"/>
      <c r="F4" s="365"/>
      <c r="G4" s="365"/>
      <c r="H4" s="365"/>
      <c r="I4" s="365"/>
      <c r="J4" s="365"/>
      <c r="K4" s="365"/>
      <c r="L4" s="365"/>
      <c r="M4" s="365"/>
      <c r="N4" s="365"/>
      <c r="O4" s="365"/>
      <c r="P4" s="365"/>
      <c r="Q4" s="365"/>
      <c r="R4" s="365"/>
      <c r="S4" s="365"/>
      <c r="T4" s="365"/>
      <c r="U4" s="365"/>
      <c r="V4" s="365"/>
      <c r="W4" s="365"/>
      <c r="X4" s="365"/>
      <c r="Y4" s="365"/>
      <c r="Z4" s="365"/>
      <c r="AA4" s="365"/>
      <c r="AB4" s="365"/>
      <c r="AC4" s="365"/>
      <c r="AD4" s="365"/>
      <c r="AE4" s="365"/>
      <c r="AF4" s="365"/>
      <c r="AG4" s="365"/>
      <c r="AH4" s="365"/>
      <c r="AI4" s="365"/>
      <c r="AJ4" s="365"/>
      <c r="AK4" s="365"/>
    </row>
    <row r="5" spans="1:37" x14ac:dyDescent="0.2">
      <c r="B5" s="365" t="s">
        <v>292</v>
      </c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365"/>
      <c r="S5" s="365"/>
      <c r="T5" s="365"/>
      <c r="U5" s="365"/>
      <c r="V5" s="365"/>
      <c r="W5" s="365"/>
      <c r="X5" s="365"/>
      <c r="Y5" s="365"/>
      <c r="Z5" s="365"/>
      <c r="AA5" s="365"/>
      <c r="AB5" s="365"/>
      <c r="AC5" s="365"/>
      <c r="AD5" s="365"/>
      <c r="AE5" s="365"/>
      <c r="AF5" s="365"/>
      <c r="AG5" s="365"/>
      <c r="AH5" s="365"/>
      <c r="AI5" s="365"/>
      <c r="AJ5" s="365"/>
      <c r="AK5" s="365"/>
    </row>
    <row r="6" spans="1:37" x14ac:dyDescent="0.2"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80"/>
      <c r="AE6" s="80"/>
      <c r="AF6" s="79"/>
      <c r="AG6" s="79"/>
      <c r="AH6" s="79"/>
      <c r="AI6" s="79"/>
      <c r="AJ6" s="79"/>
    </row>
    <row r="7" spans="1:37" ht="15" customHeight="1" x14ac:dyDescent="0.2"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81"/>
      <c r="AE7" s="82"/>
      <c r="AF7" s="79"/>
      <c r="AG7" s="79"/>
      <c r="AH7" s="79"/>
      <c r="AI7" s="366" t="s">
        <v>371</v>
      </c>
      <c r="AJ7" s="366"/>
      <c r="AK7" s="366"/>
    </row>
    <row r="8" spans="1:37" ht="99.75" customHeight="1" x14ac:dyDescent="0.2">
      <c r="A8" s="361" t="s">
        <v>954</v>
      </c>
      <c r="B8" s="361" t="s">
        <v>293</v>
      </c>
      <c r="C8" s="362" t="s">
        <v>955</v>
      </c>
      <c r="D8" s="362" t="s">
        <v>956</v>
      </c>
      <c r="E8" s="362" t="s">
        <v>957</v>
      </c>
      <c r="F8" s="362" t="s">
        <v>958</v>
      </c>
      <c r="G8" s="369" t="s">
        <v>959</v>
      </c>
      <c r="H8" s="361"/>
      <c r="I8" s="361" t="s">
        <v>960</v>
      </c>
      <c r="J8" s="361"/>
      <c r="K8" s="370" t="s">
        <v>961</v>
      </c>
      <c r="L8" s="369"/>
      <c r="M8" s="370" t="s">
        <v>962</v>
      </c>
      <c r="N8" s="369"/>
      <c r="O8" s="370" t="s">
        <v>295</v>
      </c>
      <c r="P8" s="369"/>
      <c r="Q8" s="370" t="s">
        <v>963</v>
      </c>
      <c r="R8" s="369"/>
      <c r="S8" s="361" t="s">
        <v>964</v>
      </c>
      <c r="T8" s="361"/>
      <c r="U8" s="370" t="s">
        <v>270</v>
      </c>
      <c r="V8" s="369"/>
      <c r="W8" s="361" t="s">
        <v>271</v>
      </c>
      <c r="X8" s="361"/>
      <c r="Y8" s="367" t="s">
        <v>965</v>
      </c>
      <c r="Z8" s="83" t="s">
        <v>966</v>
      </c>
      <c r="AA8" s="367" t="s">
        <v>967</v>
      </c>
      <c r="AB8" s="367" t="s">
        <v>968</v>
      </c>
      <c r="AC8" s="367" t="s">
        <v>969</v>
      </c>
      <c r="AD8" s="374" t="s">
        <v>970</v>
      </c>
      <c r="AE8" s="367" t="s">
        <v>971</v>
      </c>
      <c r="AF8" s="367" t="s">
        <v>972</v>
      </c>
      <c r="AG8" s="361" t="s">
        <v>973</v>
      </c>
      <c r="AH8" s="361"/>
      <c r="AI8" s="362" t="s">
        <v>974</v>
      </c>
      <c r="AJ8" s="362" t="s">
        <v>975</v>
      </c>
      <c r="AK8" s="367" t="s">
        <v>976</v>
      </c>
    </row>
    <row r="9" spans="1:37" ht="15" customHeight="1" x14ac:dyDescent="0.2">
      <c r="A9" s="361"/>
      <c r="B9" s="361"/>
      <c r="C9" s="363"/>
      <c r="D9" s="363"/>
      <c r="E9" s="363"/>
      <c r="F9" s="363"/>
      <c r="G9" s="84" t="s">
        <v>279</v>
      </c>
      <c r="H9" s="84" t="s">
        <v>280</v>
      </c>
      <c r="I9" s="84" t="s">
        <v>279</v>
      </c>
      <c r="J9" s="84" t="s">
        <v>280</v>
      </c>
      <c r="K9" s="84" t="s">
        <v>279</v>
      </c>
      <c r="L9" s="84" t="s">
        <v>280</v>
      </c>
      <c r="M9" s="84" t="s">
        <v>279</v>
      </c>
      <c r="N9" s="84" t="s">
        <v>280</v>
      </c>
      <c r="O9" s="84" t="s">
        <v>279</v>
      </c>
      <c r="P9" s="84" t="s">
        <v>280</v>
      </c>
      <c r="Q9" s="84" t="s">
        <v>279</v>
      </c>
      <c r="R9" s="84" t="s">
        <v>280</v>
      </c>
      <c r="S9" s="84" t="s">
        <v>279</v>
      </c>
      <c r="T9" s="84" t="s">
        <v>280</v>
      </c>
      <c r="U9" s="224" t="s">
        <v>279</v>
      </c>
      <c r="V9" s="224" t="s">
        <v>280</v>
      </c>
      <c r="W9" s="84" t="s">
        <v>279</v>
      </c>
      <c r="X9" s="84" t="s">
        <v>280</v>
      </c>
      <c r="Y9" s="368"/>
      <c r="Z9" s="275"/>
      <c r="AA9" s="368"/>
      <c r="AB9" s="368"/>
      <c r="AC9" s="368"/>
      <c r="AD9" s="375"/>
      <c r="AE9" s="368"/>
      <c r="AF9" s="368"/>
      <c r="AG9" s="84" t="s">
        <v>279</v>
      </c>
      <c r="AH9" s="84" t="s">
        <v>280</v>
      </c>
      <c r="AI9" s="363" t="s">
        <v>280</v>
      </c>
      <c r="AJ9" s="363"/>
      <c r="AK9" s="368"/>
    </row>
    <row r="10" spans="1:37" ht="16.5" customHeight="1" x14ac:dyDescent="0.2">
      <c r="A10" s="89" t="s">
        <v>362</v>
      </c>
      <c r="B10" s="87"/>
      <c r="C10" s="84"/>
      <c r="D10" s="84"/>
      <c r="E10" s="84"/>
      <c r="F10" s="84"/>
      <c r="G10" s="276"/>
      <c r="H10" s="84">
        <f>F10*G10</f>
        <v>0</v>
      </c>
      <c r="I10" s="276">
        <v>0.3</v>
      </c>
      <c r="J10" s="84">
        <f>F10*I10</f>
        <v>0</v>
      </c>
      <c r="K10" s="276"/>
      <c r="L10" s="84"/>
      <c r="M10" s="276"/>
      <c r="N10" s="84"/>
      <c r="O10" s="276"/>
      <c r="P10" s="84"/>
      <c r="Q10" s="276"/>
      <c r="R10" s="84"/>
      <c r="S10" s="276">
        <v>1</v>
      </c>
      <c r="T10" s="84">
        <f>(F10+H10+J10+L10+P10+R10+N10)*S10</f>
        <v>0</v>
      </c>
      <c r="U10" s="276">
        <v>0.7</v>
      </c>
      <c r="V10" s="84">
        <f>(F10+H10+J10+L10+P10+R10+T10+N10)*U10</f>
        <v>0</v>
      </c>
      <c r="W10" s="276">
        <v>0.5</v>
      </c>
      <c r="X10" s="84">
        <f>(F10+H10+J10+L10+P10+R10+T10+N10)*W10</f>
        <v>0</v>
      </c>
      <c r="Y10" s="84">
        <f>F11+H11+J11+L11+N11+P11+R11+T11+V11+X11</f>
        <v>0</v>
      </c>
      <c r="Z10" s="84">
        <f t="shared" ref="Z10:Z15" si="0">IF($Z$9-(Y10-(L10+N10)*2.2)&lt;0,0,$Z$9-(Y10-(L10+N10)*2.2))</f>
        <v>0</v>
      </c>
      <c r="AA10" s="84">
        <f>Y10+Z10</f>
        <v>0</v>
      </c>
      <c r="AB10" s="85">
        <f>AA10*D10</f>
        <v>0</v>
      </c>
      <c r="AC10" s="85">
        <f t="shared" ref="AC10:AC15" si="1">AB10*12</f>
        <v>0</v>
      </c>
      <c r="AD10" s="88">
        <f>(Y10-(L10+N10)*2.2)*2*E10</f>
        <v>0</v>
      </c>
      <c r="AE10" s="88">
        <f>(Y10-(L10+N10)*2.2)*2+AA10*12</f>
        <v>0</v>
      </c>
      <c r="AF10" s="85">
        <f>AC10+AD10</f>
        <v>0</v>
      </c>
      <c r="AG10" s="276" t="e">
        <f>AH10/AE10</f>
        <v>#DIV/0!</v>
      </c>
      <c r="AH10" s="85">
        <f>ROUND((IF(AE10&lt;=1917000,AE10*2.9%,1917000*2.9%)+IF(AE10&lt;=1917000,AE10*22%,1917000*22%+(AE10-1917000)*10%)+AE10*(5.1%+0.2%)),2)</f>
        <v>0</v>
      </c>
      <c r="AI10" s="84" t="e">
        <f>AF10*AG10</f>
        <v>#DIV/0!</v>
      </c>
      <c r="AJ10" s="84">
        <f>AE10+AH10</f>
        <v>0</v>
      </c>
      <c r="AK10" s="85" t="e">
        <f>AF10+AI10</f>
        <v>#DIV/0!</v>
      </c>
    </row>
    <row r="11" spans="1:37" ht="39.75" customHeight="1" x14ac:dyDescent="0.2">
      <c r="A11" s="89" t="s">
        <v>361</v>
      </c>
      <c r="B11" s="87"/>
      <c r="C11" s="84"/>
      <c r="D11" s="84"/>
      <c r="E11" s="84"/>
      <c r="F11" s="84"/>
      <c r="G11" s="276"/>
      <c r="H11" s="84">
        <f t="shared" ref="H11:H15" si="2">F11*G11</f>
        <v>0</v>
      </c>
      <c r="I11" s="276">
        <v>0.3</v>
      </c>
      <c r="J11" s="84">
        <f t="shared" ref="J11:J15" si="3">F11*I11</f>
        <v>0</v>
      </c>
      <c r="K11" s="276"/>
      <c r="L11" s="84"/>
      <c r="M11" s="276"/>
      <c r="N11" s="84"/>
      <c r="O11" s="276"/>
      <c r="P11" s="84"/>
      <c r="Q11" s="276"/>
      <c r="R11" s="84"/>
      <c r="S11" s="276">
        <v>1</v>
      </c>
      <c r="T11" s="84">
        <f t="shared" ref="T11:T15" si="4">(F11+H11+J11+L11+P11+R11+N11)*S11</f>
        <v>0</v>
      </c>
      <c r="U11" s="276">
        <v>0.7</v>
      </c>
      <c r="V11" s="84">
        <f t="shared" ref="V11:V15" si="5">(F11+H11+J11+L11+P11+R11+T11+N11)*U11</f>
        <v>0</v>
      </c>
      <c r="W11" s="276">
        <v>0.5</v>
      </c>
      <c r="X11" s="84">
        <f t="shared" ref="X11:X15" si="6">(F11+H11+J11+L11+P11+R11+T11+N11)*W11</f>
        <v>0</v>
      </c>
      <c r="Y11" s="84">
        <f t="shared" ref="Y11:Y15" si="7">F12+H12+J12+L12+N12+P12+R12+T12+V12+X12</f>
        <v>0</v>
      </c>
      <c r="Z11" s="84">
        <f t="shared" si="0"/>
        <v>0</v>
      </c>
      <c r="AA11" s="84">
        <f t="shared" ref="AA11:AA15" si="8">Y11+Z11</f>
        <v>0</v>
      </c>
      <c r="AB11" s="85">
        <f t="shared" ref="AB11:AB15" si="9">AA11*D11</f>
        <v>0</v>
      </c>
      <c r="AC11" s="85">
        <f t="shared" si="1"/>
        <v>0</v>
      </c>
      <c r="AD11" s="88">
        <f t="shared" ref="AD11:AD15" si="10">(Y11-(L11+N11)*2.2)*2*E11</f>
        <v>0</v>
      </c>
      <c r="AE11" s="88">
        <f t="shared" ref="AE11:AE15" si="11">(Y11-(L11+N11)*2.2)*2+AA11*12</f>
        <v>0</v>
      </c>
      <c r="AF11" s="85">
        <f t="shared" ref="AF11:AF15" si="12">AC11+AD11</f>
        <v>0</v>
      </c>
      <c r="AG11" s="276" t="e">
        <f t="shared" ref="AG11:AG15" si="13">AH11/AE11</f>
        <v>#DIV/0!</v>
      </c>
      <c r="AH11" s="85">
        <f t="shared" ref="AH11:AH15" si="14">ROUND((IF(AE11&lt;=1917000,AE11*2.9%,1917000*2.9%)+IF(AE11&lt;=1917000,AE11*22%,1917000*22%+(AE11-1917000)*10%)+AE11*(5.1%+0.2%)),2)</f>
        <v>0</v>
      </c>
      <c r="AI11" s="84" t="e">
        <f t="shared" ref="AI11:AI15" si="15">AF11*AG11</f>
        <v>#DIV/0!</v>
      </c>
      <c r="AJ11" s="84">
        <f t="shared" ref="AJ11:AK15" si="16">AE11+AH11</f>
        <v>0</v>
      </c>
      <c r="AK11" s="85" t="e">
        <f t="shared" si="16"/>
        <v>#DIV/0!</v>
      </c>
    </row>
    <row r="12" spans="1:37" ht="36" x14ac:dyDescent="0.2">
      <c r="A12" s="89" t="s">
        <v>977</v>
      </c>
      <c r="B12" s="87"/>
      <c r="C12" s="84"/>
      <c r="D12" s="84"/>
      <c r="E12" s="84"/>
      <c r="F12" s="84"/>
      <c r="G12" s="276"/>
      <c r="H12" s="84">
        <f t="shared" si="2"/>
        <v>0</v>
      </c>
      <c r="I12" s="276">
        <v>0.3</v>
      </c>
      <c r="J12" s="84">
        <f t="shared" si="3"/>
        <v>0</v>
      </c>
      <c r="K12" s="276"/>
      <c r="L12" s="84"/>
      <c r="M12" s="276"/>
      <c r="N12" s="84"/>
      <c r="O12" s="276"/>
      <c r="P12" s="84"/>
      <c r="Q12" s="276"/>
      <c r="R12" s="84"/>
      <c r="S12" s="276">
        <v>1</v>
      </c>
      <c r="T12" s="84">
        <f t="shared" si="4"/>
        <v>0</v>
      </c>
      <c r="U12" s="276">
        <v>0.7</v>
      </c>
      <c r="V12" s="84">
        <f t="shared" si="5"/>
        <v>0</v>
      </c>
      <c r="W12" s="276">
        <v>0.5</v>
      </c>
      <c r="X12" s="84">
        <f t="shared" si="6"/>
        <v>0</v>
      </c>
      <c r="Y12" s="84">
        <f t="shared" si="7"/>
        <v>0</v>
      </c>
      <c r="Z12" s="84">
        <f t="shared" si="0"/>
        <v>0</v>
      </c>
      <c r="AA12" s="84">
        <f t="shared" si="8"/>
        <v>0</v>
      </c>
      <c r="AB12" s="85">
        <f t="shared" si="9"/>
        <v>0</v>
      </c>
      <c r="AC12" s="85">
        <f t="shared" si="1"/>
        <v>0</v>
      </c>
      <c r="AD12" s="88">
        <f t="shared" si="10"/>
        <v>0</v>
      </c>
      <c r="AE12" s="88">
        <f t="shared" si="11"/>
        <v>0</v>
      </c>
      <c r="AF12" s="85">
        <f t="shared" si="12"/>
        <v>0</v>
      </c>
      <c r="AG12" s="276" t="e">
        <f t="shared" si="13"/>
        <v>#DIV/0!</v>
      </c>
      <c r="AH12" s="85">
        <f t="shared" si="14"/>
        <v>0</v>
      </c>
      <c r="AI12" s="84" t="e">
        <f t="shared" si="15"/>
        <v>#DIV/0!</v>
      </c>
      <c r="AJ12" s="84">
        <f t="shared" si="16"/>
        <v>0</v>
      </c>
      <c r="AK12" s="85" t="e">
        <f t="shared" si="16"/>
        <v>#DIV/0!</v>
      </c>
    </row>
    <row r="13" spans="1:37" ht="28.5" customHeight="1" x14ac:dyDescent="0.2">
      <c r="A13" s="89" t="s">
        <v>978</v>
      </c>
      <c r="B13" s="87"/>
      <c r="C13" s="84"/>
      <c r="D13" s="84"/>
      <c r="E13" s="84"/>
      <c r="F13" s="84"/>
      <c r="G13" s="276"/>
      <c r="H13" s="84">
        <f t="shared" si="2"/>
        <v>0</v>
      </c>
      <c r="I13" s="276">
        <v>0.3</v>
      </c>
      <c r="J13" s="84">
        <f t="shared" si="3"/>
        <v>0</v>
      </c>
      <c r="K13" s="276"/>
      <c r="L13" s="84"/>
      <c r="M13" s="276"/>
      <c r="N13" s="84"/>
      <c r="O13" s="276"/>
      <c r="P13" s="84"/>
      <c r="Q13" s="276"/>
      <c r="R13" s="84"/>
      <c r="S13" s="276">
        <v>1</v>
      </c>
      <c r="T13" s="84">
        <f t="shared" si="4"/>
        <v>0</v>
      </c>
      <c r="U13" s="276">
        <v>0.7</v>
      </c>
      <c r="V13" s="84">
        <f t="shared" si="5"/>
        <v>0</v>
      </c>
      <c r="W13" s="276">
        <v>0.5</v>
      </c>
      <c r="X13" s="84">
        <f t="shared" si="6"/>
        <v>0</v>
      </c>
      <c r="Y13" s="84">
        <f t="shared" si="7"/>
        <v>0</v>
      </c>
      <c r="Z13" s="84">
        <f t="shared" si="0"/>
        <v>0</v>
      </c>
      <c r="AA13" s="84">
        <f t="shared" si="8"/>
        <v>0</v>
      </c>
      <c r="AB13" s="85">
        <f t="shared" si="9"/>
        <v>0</v>
      </c>
      <c r="AC13" s="85">
        <f t="shared" si="1"/>
        <v>0</v>
      </c>
      <c r="AD13" s="88">
        <f>(Y13-(L13+N13)*2.2)*2*E13</f>
        <v>0</v>
      </c>
      <c r="AE13" s="88">
        <f t="shared" si="11"/>
        <v>0</v>
      </c>
      <c r="AF13" s="85">
        <f t="shared" si="12"/>
        <v>0</v>
      </c>
      <c r="AG13" s="276" t="e">
        <f t="shared" si="13"/>
        <v>#DIV/0!</v>
      </c>
      <c r="AH13" s="85">
        <f t="shared" si="14"/>
        <v>0</v>
      </c>
      <c r="AI13" s="84" t="e">
        <f t="shared" si="15"/>
        <v>#DIV/0!</v>
      </c>
      <c r="AJ13" s="84">
        <f t="shared" si="16"/>
        <v>0</v>
      </c>
      <c r="AK13" s="85" t="e">
        <f t="shared" si="16"/>
        <v>#DIV/0!</v>
      </c>
    </row>
    <row r="14" spans="1:37" x14ac:dyDescent="0.2">
      <c r="A14" s="89" t="s">
        <v>315</v>
      </c>
      <c r="B14" s="87"/>
      <c r="C14" s="84"/>
      <c r="D14" s="84"/>
      <c r="E14" s="84"/>
      <c r="F14" s="84"/>
      <c r="G14" s="276"/>
      <c r="H14" s="84">
        <f t="shared" si="2"/>
        <v>0</v>
      </c>
      <c r="I14" s="276">
        <v>0.3</v>
      </c>
      <c r="J14" s="84">
        <f t="shared" si="3"/>
        <v>0</v>
      </c>
      <c r="K14" s="276"/>
      <c r="L14" s="84"/>
      <c r="M14" s="276"/>
      <c r="N14" s="84"/>
      <c r="O14" s="276"/>
      <c r="P14" s="84"/>
      <c r="Q14" s="276"/>
      <c r="R14" s="84"/>
      <c r="S14" s="276">
        <v>1</v>
      </c>
      <c r="T14" s="84">
        <f t="shared" si="4"/>
        <v>0</v>
      </c>
      <c r="U14" s="276">
        <v>0.7</v>
      </c>
      <c r="V14" s="84">
        <f t="shared" si="5"/>
        <v>0</v>
      </c>
      <c r="W14" s="276">
        <v>0.5</v>
      </c>
      <c r="X14" s="84">
        <f t="shared" si="6"/>
        <v>0</v>
      </c>
      <c r="Y14" s="84">
        <f t="shared" si="7"/>
        <v>0</v>
      </c>
      <c r="Z14" s="84">
        <f t="shared" si="0"/>
        <v>0</v>
      </c>
      <c r="AA14" s="84">
        <f t="shared" si="8"/>
        <v>0</v>
      </c>
      <c r="AB14" s="85">
        <f t="shared" si="9"/>
        <v>0</v>
      </c>
      <c r="AC14" s="85">
        <f t="shared" si="1"/>
        <v>0</v>
      </c>
      <c r="AD14" s="88">
        <f t="shared" si="10"/>
        <v>0</v>
      </c>
      <c r="AE14" s="88">
        <f t="shared" si="11"/>
        <v>0</v>
      </c>
      <c r="AF14" s="85">
        <f t="shared" si="12"/>
        <v>0</v>
      </c>
      <c r="AG14" s="276" t="e">
        <f t="shared" si="13"/>
        <v>#DIV/0!</v>
      </c>
      <c r="AH14" s="85">
        <f t="shared" si="14"/>
        <v>0</v>
      </c>
      <c r="AI14" s="84" t="e">
        <f t="shared" si="15"/>
        <v>#DIV/0!</v>
      </c>
      <c r="AJ14" s="84">
        <f t="shared" si="16"/>
        <v>0</v>
      </c>
      <c r="AK14" s="85" t="e">
        <f t="shared" si="16"/>
        <v>#DIV/0!</v>
      </c>
    </row>
    <row r="15" spans="1:37" x14ac:dyDescent="0.2">
      <c r="A15" s="89"/>
      <c r="B15" s="89"/>
      <c r="C15" s="84"/>
      <c r="D15" s="84"/>
      <c r="E15" s="84"/>
      <c r="F15" s="84"/>
      <c r="G15" s="276"/>
      <c r="H15" s="84">
        <f t="shared" si="2"/>
        <v>0</v>
      </c>
      <c r="I15" s="276">
        <v>0.3</v>
      </c>
      <c r="J15" s="84">
        <f t="shared" si="3"/>
        <v>0</v>
      </c>
      <c r="K15" s="276"/>
      <c r="L15" s="84"/>
      <c r="M15" s="276"/>
      <c r="N15" s="84"/>
      <c r="O15" s="276"/>
      <c r="P15" s="84"/>
      <c r="Q15" s="276"/>
      <c r="R15" s="84"/>
      <c r="S15" s="276">
        <v>1</v>
      </c>
      <c r="T15" s="84">
        <f t="shared" si="4"/>
        <v>0</v>
      </c>
      <c r="U15" s="276">
        <v>0.7</v>
      </c>
      <c r="V15" s="84">
        <f t="shared" si="5"/>
        <v>0</v>
      </c>
      <c r="W15" s="276">
        <v>0.5</v>
      </c>
      <c r="X15" s="84">
        <f t="shared" si="6"/>
        <v>0</v>
      </c>
      <c r="Y15" s="84">
        <f t="shared" si="7"/>
        <v>0</v>
      </c>
      <c r="Z15" s="84">
        <f t="shared" si="0"/>
        <v>0</v>
      </c>
      <c r="AA15" s="84">
        <f t="shared" si="8"/>
        <v>0</v>
      </c>
      <c r="AB15" s="85">
        <f t="shared" si="9"/>
        <v>0</v>
      </c>
      <c r="AC15" s="85">
        <f t="shared" si="1"/>
        <v>0</v>
      </c>
      <c r="AD15" s="88">
        <f t="shared" si="10"/>
        <v>0</v>
      </c>
      <c r="AE15" s="88">
        <f t="shared" si="11"/>
        <v>0</v>
      </c>
      <c r="AF15" s="85">
        <f t="shared" si="12"/>
        <v>0</v>
      </c>
      <c r="AG15" s="276" t="e">
        <f t="shared" si="13"/>
        <v>#DIV/0!</v>
      </c>
      <c r="AH15" s="85">
        <f t="shared" si="14"/>
        <v>0</v>
      </c>
      <c r="AI15" s="84" t="e">
        <f t="shared" si="15"/>
        <v>#DIV/0!</v>
      </c>
      <c r="AJ15" s="84">
        <f t="shared" si="16"/>
        <v>0</v>
      </c>
      <c r="AK15" s="85" t="e">
        <f t="shared" si="16"/>
        <v>#DIV/0!</v>
      </c>
    </row>
    <row r="16" spans="1:37" s="91" customFormat="1" ht="15" customHeight="1" x14ac:dyDescent="0.2">
      <c r="A16" s="371" t="s">
        <v>161</v>
      </c>
      <c r="B16" s="372"/>
      <c r="C16" s="85">
        <f>SUM(C10:C15)</f>
        <v>0</v>
      </c>
      <c r="D16" s="85">
        <f t="shared" ref="D16:E16" si="17">SUM(D10:D15)</f>
        <v>0</v>
      </c>
      <c r="E16" s="85">
        <f t="shared" si="17"/>
        <v>0</v>
      </c>
      <c r="F16" s="85">
        <f>SUM(F10:F15)</f>
        <v>0</v>
      </c>
      <c r="G16" s="85" t="s">
        <v>358</v>
      </c>
      <c r="H16" s="85">
        <f>SUM(H10:H15)</f>
        <v>0</v>
      </c>
      <c r="I16" s="85" t="s">
        <v>358</v>
      </c>
      <c r="J16" s="85">
        <f>SUM(J10:J15)</f>
        <v>0</v>
      </c>
      <c r="K16" s="85" t="s">
        <v>358</v>
      </c>
      <c r="L16" s="85">
        <f>SUM(L10:L15)</f>
        <v>0</v>
      </c>
      <c r="M16" s="85" t="s">
        <v>358</v>
      </c>
      <c r="N16" s="85">
        <f>SUM(N10:N15)</f>
        <v>0</v>
      </c>
      <c r="O16" s="85" t="s">
        <v>358</v>
      </c>
      <c r="P16" s="85">
        <f>SUM(P10:P15)</f>
        <v>0</v>
      </c>
      <c r="Q16" s="85" t="s">
        <v>358</v>
      </c>
      <c r="R16" s="85">
        <f>SUM(R10:R15)</f>
        <v>0</v>
      </c>
      <c r="S16" s="85" t="s">
        <v>358</v>
      </c>
      <c r="T16" s="85">
        <f>SUM(T10:T15)</f>
        <v>0</v>
      </c>
      <c r="U16" s="85" t="s">
        <v>358</v>
      </c>
      <c r="V16" s="85">
        <f>SUM(V10:V15)</f>
        <v>0</v>
      </c>
      <c r="W16" s="85" t="s">
        <v>358</v>
      </c>
      <c r="X16" s="85">
        <f t="shared" ref="X16:AB16" si="18">SUM(X10:X15)</f>
        <v>0</v>
      </c>
      <c r="Y16" s="85">
        <f t="shared" si="18"/>
        <v>0</v>
      </c>
      <c r="Z16" s="85">
        <f t="shared" si="18"/>
        <v>0</v>
      </c>
      <c r="AA16" s="85">
        <f t="shared" si="18"/>
        <v>0</v>
      </c>
      <c r="AB16" s="85">
        <f t="shared" si="18"/>
        <v>0</v>
      </c>
      <c r="AC16" s="85">
        <f>SUM(AC10:AC15)</f>
        <v>0</v>
      </c>
      <c r="AD16" s="85">
        <f t="shared" ref="AD16:AE16" si="19">SUM(AD10:AD15)</f>
        <v>0</v>
      </c>
      <c r="AE16" s="85">
        <f t="shared" si="19"/>
        <v>0</v>
      </c>
      <c r="AF16" s="85">
        <f>SUM(AF10:AF15)</f>
        <v>0</v>
      </c>
      <c r="AG16" s="85" t="s">
        <v>358</v>
      </c>
      <c r="AH16" s="85">
        <f t="shared" ref="AH16:AK16" si="20">SUM(AH10:AH15)</f>
        <v>0</v>
      </c>
      <c r="AI16" s="85" t="e">
        <f t="shared" si="20"/>
        <v>#DIV/0!</v>
      </c>
      <c r="AJ16" s="85">
        <f t="shared" si="20"/>
        <v>0</v>
      </c>
      <c r="AK16" s="85" t="e">
        <f t="shared" si="20"/>
        <v>#DIV/0!</v>
      </c>
    </row>
    <row r="17" spans="1:36" x14ac:dyDescent="0.2"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92"/>
      <c r="AE17" s="92"/>
      <c r="AF17" s="79"/>
      <c r="AG17" s="79"/>
      <c r="AH17" s="79"/>
      <c r="AI17" s="79"/>
      <c r="AJ17" s="79"/>
    </row>
    <row r="18" spans="1:36" ht="15" customHeight="1" x14ac:dyDescent="0.2">
      <c r="A18" s="373" t="s">
        <v>298</v>
      </c>
      <c r="B18" s="373"/>
      <c r="C18" s="373"/>
      <c r="D18" s="373"/>
      <c r="E18" s="373"/>
      <c r="F18" s="373"/>
      <c r="G18" s="373"/>
      <c r="H18" s="373"/>
      <c r="I18" s="373"/>
      <c r="J18" s="373"/>
      <c r="K18" s="373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92"/>
      <c r="AE18" s="92"/>
      <c r="AF18" s="79"/>
      <c r="AG18" s="79"/>
      <c r="AH18" s="79"/>
      <c r="AI18" s="79"/>
      <c r="AJ18" s="79"/>
    </row>
    <row r="19" spans="1:36" x14ac:dyDescent="0.2"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92"/>
      <c r="AE19" s="92"/>
      <c r="AF19" s="79"/>
      <c r="AG19" s="79"/>
      <c r="AH19" s="79"/>
      <c r="AI19" s="79"/>
      <c r="AJ19" s="79"/>
    </row>
    <row r="20" spans="1:36" x14ac:dyDescent="0.2"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92"/>
      <c r="AE20" s="92"/>
      <c r="AF20" s="79"/>
      <c r="AG20" s="79"/>
      <c r="AH20" s="79"/>
      <c r="AI20" s="79"/>
      <c r="AJ20" s="79"/>
    </row>
    <row r="21" spans="1:36" x14ac:dyDescent="0.2"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92"/>
      <c r="AE21" s="92"/>
      <c r="AF21" s="79"/>
      <c r="AG21" s="79"/>
      <c r="AH21" s="79"/>
      <c r="AI21" s="79"/>
      <c r="AJ21" s="79"/>
    </row>
    <row r="22" spans="1:36" x14ac:dyDescent="0.2"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92"/>
      <c r="AE22" s="92"/>
      <c r="AF22" s="79"/>
      <c r="AG22" s="79"/>
      <c r="AH22" s="79"/>
      <c r="AI22" s="79"/>
      <c r="AJ22" s="79"/>
    </row>
    <row r="23" spans="1:36" x14ac:dyDescent="0.2"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92"/>
      <c r="AE23" s="92"/>
      <c r="AF23" s="79"/>
      <c r="AG23" s="79"/>
      <c r="AH23" s="79"/>
      <c r="AI23" s="79"/>
      <c r="AJ23" s="79"/>
    </row>
  </sheetData>
  <mergeCells count="33">
    <mergeCell ref="AI8:AI9"/>
    <mergeCell ref="AJ8:AJ9"/>
    <mergeCell ref="AK8:AK9"/>
    <mergeCell ref="A16:B16"/>
    <mergeCell ref="A18:K18"/>
    <mergeCell ref="AB8:AB9"/>
    <mergeCell ref="AC8:AC9"/>
    <mergeCell ref="AD8:AD9"/>
    <mergeCell ref="AE8:AE9"/>
    <mergeCell ref="AF8:AF9"/>
    <mergeCell ref="AG8:AH8"/>
    <mergeCell ref="Q8:R8"/>
    <mergeCell ref="S8:T8"/>
    <mergeCell ref="U8:V8"/>
    <mergeCell ref="W8:X8"/>
    <mergeCell ref="Y8:Y9"/>
    <mergeCell ref="AA8:AA9"/>
    <mergeCell ref="F8:F9"/>
    <mergeCell ref="G8:H8"/>
    <mergeCell ref="I8:J8"/>
    <mergeCell ref="K8:L8"/>
    <mergeCell ref="M8:N8"/>
    <mergeCell ref="O8:P8"/>
    <mergeCell ref="AD1:AK1"/>
    <mergeCell ref="B3:AK3"/>
    <mergeCell ref="B4:AK4"/>
    <mergeCell ref="B5:AK5"/>
    <mergeCell ref="AI7:AK7"/>
    <mergeCell ref="A8:A9"/>
    <mergeCell ref="B8:B9"/>
    <mergeCell ref="C8:C9"/>
    <mergeCell ref="D8:D9"/>
    <mergeCell ref="E8:E9"/>
  </mergeCells>
  <pageMargins left="0.11811023622047245" right="0.11811023622047245" top="0.94488188976377963" bottom="0.74803149606299213" header="0.31496062992125984" footer="0.31496062992125984"/>
  <pageSetup paperSize="9" scale="62" fitToWidth="2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17"/>
  <sheetViews>
    <sheetView view="pageBreakPreview" zoomScale="85" zoomScaleNormal="100" zoomScaleSheetLayoutView="85" workbookViewId="0">
      <pane xSplit="2" ySplit="7" topLeftCell="C8" activePane="bottomRight" state="frozen"/>
      <selection activeCell="Z32" sqref="Z32"/>
      <selection pane="topRight" activeCell="Z32" sqref="Z32"/>
      <selection pane="bottomLeft" activeCell="Z32" sqref="Z32"/>
      <selection pane="bottomRight" activeCell="Z32" sqref="Z32"/>
    </sheetView>
  </sheetViews>
  <sheetFormatPr defaultRowHeight="12" outlineLevelCol="1" x14ac:dyDescent="0.2"/>
  <cols>
    <col min="1" max="1" width="24.140625" style="77" customWidth="1"/>
    <col min="2" max="3" width="10.5703125" style="77" customWidth="1"/>
    <col min="4" max="4" width="14.85546875" style="77" customWidth="1"/>
    <col min="5" max="5" width="15.42578125" style="77" customWidth="1"/>
    <col min="6" max="6" width="9.85546875" style="77" customWidth="1" outlineLevel="1"/>
    <col min="7" max="7" width="11.85546875" style="77" customWidth="1" outlineLevel="1"/>
    <col min="8" max="8" width="8.140625" style="77" bestFit="1" customWidth="1" outlineLevel="1"/>
    <col min="9" max="9" width="13.5703125" style="77" customWidth="1" outlineLevel="1"/>
    <col min="10" max="10" width="5.28515625" style="77" customWidth="1" outlineLevel="1"/>
    <col min="11" max="11" width="14.7109375" style="77" customWidth="1" outlineLevel="1"/>
    <col min="12" max="12" width="5.28515625" style="77" customWidth="1" outlineLevel="1"/>
    <col min="13" max="13" width="14.7109375" style="77" customWidth="1" outlineLevel="1"/>
    <col min="14" max="14" width="8.140625" style="77" bestFit="1" customWidth="1" outlineLevel="1"/>
    <col min="15" max="15" width="13.42578125" style="77" customWidth="1" outlineLevel="1"/>
    <col min="16" max="16" width="6.140625" style="77" bestFit="1" customWidth="1" outlineLevel="1"/>
    <col min="17" max="17" width="12.140625" style="77" customWidth="1" outlineLevel="1"/>
    <col min="18" max="18" width="6.140625" style="77" bestFit="1" customWidth="1" outlineLevel="1"/>
    <col min="19" max="19" width="10.85546875" style="77" customWidth="1" outlineLevel="1"/>
    <col min="20" max="22" width="13.42578125" style="77" customWidth="1" outlineLevel="1"/>
    <col min="23" max="23" width="15.5703125" style="77" customWidth="1" outlineLevel="1"/>
    <col min="24" max="24" width="16" style="77" customWidth="1" outlineLevel="1"/>
    <col min="25" max="25" width="18.42578125" style="78" customWidth="1" outlineLevel="1"/>
    <col min="26" max="26" width="16.42578125" style="78" customWidth="1" outlineLevel="1"/>
    <col min="27" max="27" width="14.28515625" style="77" customWidth="1"/>
    <col min="28" max="28" width="5.85546875" style="77" customWidth="1"/>
    <col min="29" max="30" width="15.140625" style="77" customWidth="1"/>
    <col min="31" max="31" width="13.85546875" style="77" customWidth="1"/>
    <col min="32" max="32" width="2.140625" style="77" customWidth="1"/>
    <col min="33" max="33" width="9.140625" style="77"/>
    <col min="34" max="34" width="12.85546875" style="77" customWidth="1"/>
    <col min="35" max="16384" width="9.140625" style="77"/>
  </cols>
  <sheetData>
    <row r="1" spans="1:33" ht="95.25" customHeight="1" x14ac:dyDescent="0.2">
      <c r="Z1" s="349" t="s">
        <v>931</v>
      </c>
      <c r="AA1" s="349"/>
      <c r="AB1" s="349"/>
      <c r="AC1" s="349"/>
      <c r="AD1" s="349"/>
      <c r="AE1" s="349"/>
    </row>
    <row r="3" spans="1:33" ht="24.75" customHeight="1" x14ac:dyDescent="0.25">
      <c r="A3" s="364" t="s">
        <v>297</v>
      </c>
      <c r="B3" s="364"/>
      <c r="C3" s="364"/>
      <c r="D3" s="364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364"/>
      <c r="S3" s="364"/>
      <c r="T3" s="364"/>
      <c r="U3" s="364"/>
      <c r="V3" s="364"/>
      <c r="W3" s="364"/>
      <c r="X3" s="364"/>
      <c r="Y3" s="364"/>
      <c r="Z3" s="364"/>
      <c r="AA3" s="364"/>
      <c r="AB3" s="364"/>
      <c r="AC3" s="364"/>
      <c r="AD3" s="364"/>
      <c r="AE3" s="364"/>
      <c r="AF3" s="364"/>
      <c r="AG3" s="364"/>
    </row>
    <row r="4" spans="1:33" x14ac:dyDescent="0.2">
      <c r="A4" s="365"/>
      <c r="B4" s="365"/>
      <c r="C4" s="365"/>
      <c r="D4" s="365"/>
      <c r="E4" s="365"/>
      <c r="F4" s="365"/>
      <c r="G4" s="365"/>
      <c r="H4" s="365"/>
      <c r="I4" s="365"/>
      <c r="J4" s="365"/>
      <c r="K4" s="365"/>
      <c r="L4" s="365"/>
      <c r="M4" s="365"/>
      <c r="N4" s="365"/>
      <c r="O4" s="365"/>
      <c r="P4" s="365"/>
      <c r="Q4" s="365"/>
      <c r="R4" s="365"/>
      <c r="S4" s="365"/>
      <c r="T4" s="365"/>
      <c r="U4" s="365"/>
      <c r="V4" s="365"/>
      <c r="W4" s="365"/>
      <c r="X4" s="365"/>
      <c r="Y4" s="365"/>
      <c r="Z4" s="365"/>
      <c r="AA4" s="365"/>
      <c r="AB4" s="365"/>
      <c r="AC4" s="365"/>
      <c r="AD4" s="365"/>
      <c r="AE4" s="365"/>
    </row>
    <row r="5" spans="1:33" ht="15" customHeight="1" x14ac:dyDescent="0.2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81"/>
      <c r="Z5" s="82"/>
      <c r="AA5" s="79"/>
      <c r="AB5" s="366" t="s">
        <v>371</v>
      </c>
      <c r="AC5" s="366"/>
      <c r="AD5" s="366"/>
      <c r="AE5" s="366"/>
    </row>
    <row r="6" spans="1:33" ht="85.5" customHeight="1" x14ac:dyDescent="0.2">
      <c r="A6" s="361" t="s">
        <v>293</v>
      </c>
      <c r="B6" s="376" t="s">
        <v>955</v>
      </c>
      <c r="C6" s="377" t="s">
        <v>956</v>
      </c>
      <c r="D6" s="377" t="s">
        <v>957</v>
      </c>
      <c r="E6" s="362" t="s">
        <v>294</v>
      </c>
      <c r="F6" s="369" t="s">
        <v>979</v>
      </c>
      <c r="G6" s="361"/>
      <c r="H6" s="361" t="s">
        <v>980</v>
      </c>
      <c r="I6" s="361"/>
      <c r="J6" s="370" t="s">
        <v>963</v>
      </c>
      <c r="K6" s="369"/>
      <c r="L6" s="361" t="s">
        <v>961</v>
      </c>
      <c r="M6" s="361"/>
      <c r="N6" s="361" t="s">
        <v>981</v>
      </c>
      <c r="O6" s="361"/>
      <c r="P6" s="370" t="s">
        <v>270</v>
      </c>
      <c r="Q6" s="369"/>
      <c r="R6" s="361" t="s">
        <v>271</v>
      </c>
      <c r="S6" s="361"/>
      <c r="T6" s="362" t="s">
        <v>965</v>
      </c>
      <c r="U6" s="83" t="s">
        <v>966</v>
      </c>
      <c r="V6" s="367" t="s">
        <v>967</v>
      </c>
      <c r="W6" s="367" t="s">
        <v>968</v>
      </c>
      <c r="X6" s="367" t="s">
        <v>969</v>
      </c>
      <c r="Y6" s="374" t="s">
        <v>970</v>
      </c>
      <c r="Z6" s="367" t="s">
        <v>982</v>
      </c>
      <c r="AA6" s="367" t="s">
        <v>983</v>
      </c>
      <c r="AB6" s="361" t="s">
        <v>973</v>
      </c>
      <c r="AC6" s="361"/>
      <c r="AD6" s="362" t="s">
        <v>974</v>
      </c>
      <c r="AE6" s="367" t="s">
        <v>976</v>
      </c>
    </row>
    <row r="7" spans="1:33" ht="23.25" customHeight="1" x14ac:dyDescent="0.2">
      <c r="A7" s="361"/>
      <c r="B7" s="376"/>
      <c r="C7" s="377"/>
      <c r="D7" s="377"/>
      <c r="E7" s="363"/>
      <c r="F7" s="84" t="s">
        <v>279</v>
      </c>
      <c r="G7" s="84" t="s">
        <v>280</v>
      </c>
      <c r="H7" s="84" t="s">
        <v>279</v>
      </c>
      <c r="I7" s="84" t="s">
        <v>280</v>
      </c>
      <c r="J7" s="84" t="s">
        <v>279</v>
      </c>
      <c r="K7" s="84" t="s">
        <v>280</v>
      </c>
      <c r="L7" s="84" t="s">
        <v>279</v>
      </c>
      <c r="M7" s="84" t="s">
        <v>280</v>
      </c>
      <c r="N7" s="84" t="s">
        <v>279</v>
      </c>
      <c r="O7" s="84" t="s">
        <v>280</v>
      </c>
      <c r="P7" s="224" t="s">
        <v>279</v>
      </c>
      <c r="Q7" s="224" t="s">
        <v>280</v>
      </c>
      <c r="R7" s="84" t="s">
        <v>279</v>
      </c>
      <c r="S7" s="84" t="s">
        <v>280</v>
      </c>
      <c r="T7" s="363"/>
      <c r="U7" s="277"/>
      <c r="V7" s="368"/>
      <c r="W7" s="368"/>
      <c r="X7" s="368"/>
      <c r="Y7" s="375"/>
      <c r="Z7" s="368"/>
      <c r="AA7" s="368"/>
      <c r="AB7" s="84" t="s">
        <v>279</v>
      </c>
      <c r="AC7" s="84" t="s">
        <v>280</v>
      </c>
      <c r="AD7" s="363"/>
      <c r="AE7" s="368"/>
    </row>
    <row r="8" spans="1:33" ht="36" customHeight="1" x14ac:dyDescent="0.2">
      <c r="A8" s="87"/>
      <c r="B8" s="84"/>
      <c r="C8" s="84"/>
      <c r="D8" s="84"/>
      <c r="E8" s="84"/>
      <c r="F8" s="276">
        <v>0.3</v>
      </c>
      <c r="G8" s="84">
        <f>E8*F8</f>
        <v>0</v>
      </c>
      <c r="H8" s="276">
        <v>0.3</v>
      </c>
      <c r="I8" s="84">
        <f>E8*H8</f>
        <v>0</v>
      </c>
      <c r="J8" s="276"/>
      <c r="K8" s="84"/>
      <c r="L8" s="276"/>
      <c r="M8" s="84"/>
      <c r="N8" s="276">
        <v>0.2</v>
      </c>
      <c r="O8" s="84">
        <f>(E8+G8+I8+K8+M8)*N8</f>
        <v>0</v>
      </c>
      <c r="P8" s="276">
        <v>0.7</v>
      </c>
      <c r="Q8" s="84">
        <f>(E8+G8+I8+K8+M8+O8)*P8</f>
        <v>0</v>
      </c>
      <c r="R8" s="276">
        <v>0.5</v>
      </c>
      <c r="S8" s="84">
        <f>(E8+G8+I8+K8+M8+O8)*R8</f>
        <v>0</v>
      </c>
      <c r="T8" s="84">
        <f>E8+G8+I8+K8+M8+O8+Q8+S8</f>
        <v>0</v>
      </c>
      <c r="U8" s="278">
        <f>IF(($U$7-(E8+G8+I8+K8)*1.2*2.2)&lt;0,0,$U$7-(E8+G8+I8+K8)*1.2*2.2)</f>
        <v>0</v>
      </c>
      <c r="V8" s="85">
        <f>T8+U8</f>
        <v>0</v>
      </c>
      <c r="W8" s="85">
        <f>V8*C8</f>
        <v>0</v>
      </c>
      <c r="X8" s="85">
        <f>W8*12</f>
        <v>0</v>
      </c>
      <c r="Y8" s="84">
        <f>((E8+I8+G8+K8)*2.2)*D8*2</f>
        <v>0</v>
      </c>
      <c r="Z8" s="86">
        <f>((E8+I8+G8+K8)*2.2)*2+V8*12</f>
        <v>0</v>
      </c>
      <c r="AA8" s="85">
        <f>X8+Y8</f>
        <v>0</v>
      </c>
      <c r="AB8" s="276">
        <v>0.30199999999999999</v>
      </c>
      <c r="AC8" s="84">
        <f>ROUND((IF(Z8&lt;=1917000,Z8*2.9%,1917000*2.9%)+IF(Z8&lt;=1917000,Z8*22%,1917000*22%+(Z8-1917000)*10%)+Z8*(5.1%+0.2%)),2)</f>
        <v>0</v>
      </c>
      <c r="AD8" s="84">
        <f>AA8*AB8</f>
        <v>0</v>
      </c>
      <c r="AE8" s="85">
        <f>AA8+AD8</f>
        <v>0</v>
      </c>
    </row>
    <row r="9" spans="1:33" ht="35.25" customHeight="1" x14ac:dyDescent="0.2">
      <c r="A9" s="87"/>
      <c r="B9" s="84"/>
      <c r="C9" s="84"/>
      <c r="D9" s="84"/>
      <c r="E9" s="84"/>
      <c r="F9" s="276">
        <v>0.3</v>
      </c>
      <c r="G9" s="84">
        <f t="shared" ref="G9:G14" si="0">E9*F9</f>
        <v>0</v>
      </c>
      <c r="H9" s="276">
        <v>0.3</v>
      </c>
      <c r="I9" s="84">
        <f t="shared" ref="I9:I14" si="1">E9*H9</f>
        <v>0</v>
      </c>
      <c r="J9" s="276"/>
      <c r="K9" s="84"/>
      <c r="L9" s="276"/>
      <c r="M9" s="84"/>
      <c r="N9" s="276">
        <v>0.2</v>
      </c>
      <c r="O9" s="84">
        <f t="shared" ref="O9:O14" si="2">(E9+G9+I9+K9+M9)*N9</f>
        <v>0</v>
      </c>
      <c r="P9" s="276">
        <v>0.7</v>
      </c>
      <c r="Q9" s="84">
        <f t="shared" ref="Q9:Q14" si="3">(E9+G9+I9+K9+M9+O9)*P9</f>
        <v>0</v>
      </c>
      <c r="R9" s="276">
        <v>0.5</v>
      </c>
      <c r="S9" s="84">
        <f t="shared" ref="S9:S14" si="4">(E9+G9+I9+K9+M9+O9)*R9</f>
        <v>0</v>
      </c>
      <c r="T9" s="84">
        <f t="shared" ref="T9:T14" si="5">E9+G9+I9+K9+M9+O9+Q9+S9</f>
        <v>0</v>
      </c>
      <c r="U9" s="84">
        <f t="shared" ref="U9:U14" si="6">IF(($U$7-(E9+G9+I9+K9)*1.2*2.2)&lt;0,0,$U$7-(E9+G9+I9+K9)*1.2*2.2)</f>
        <v>0</v>
      </c>
      <c r="V9" s="85">
        <f t="shared" ref="V9:V14" si="7">T9+U9</f>
        <v>0</v>
      </c>
      <c r="W9" s="85">
        <f t="shared" ref="W9:W14" si="8">V9*C9</f>
        <v>0</v>
      </c>
      <c r="X9" s="85">
        <f t="shared" ref="X9:X14" si="9">W9*12</f>
        <v>0</v>
      </c>
      <c r="Y9" s="84">
        <f t="shared" ref="Y9:Y14" si="10">((E9+I9+G9+K9)*2.2)*D9*2</f>
        <v>0</v>
      </c>
      <c r="Z9" s="86">
        <f t="shared" ref="Z9:Z14" si="11">((E9+I9+G9+K9)*2.2)*2+V9*12</f>
        <v>0</v>
      </c>
      <c r="AA9" s="85">
        <f t="shared" ref="AA9:AA14" si="12">X9+Y9</f>
        <v>0</v>
      </c>
      <c r="AB9" s="276">
        <v>0.30199999999999999</v>
      </c>
      <c r="AC9" s="84">
        <f t="shared" ref="AC9:AC14" si="13">ROUND((IF(Z9&lt;=1917000,Z9*2.9%,1917000*2.9%)+IF(Z9&lt;=1917000,Z9*22%,1917000*22%+(Z9-1917000)*10%)+Z9*(5.1%+0.2%)),2)</f>
        <v>0</v>
      </c>
      <c r="AD9" s="84">
        <f t="shared" ref="AD9:AD14" si="14">AA9*AB9</f>
        <v>0</v>
      </c>
      <c r="AE9" s="85">
        <f t="shared" ref="AE9:AE14" si="15">AA9+AD9</f>
        <v>0</v>
      </c>
    </row>
    <row r="10" spans="1:33" ht="32.25" customHeight="1" x14ac:dyDescent="0.2">
      <c r="A10" s="87"/>
      <c r="B10" s="84"/>
      <c r="C10" s="84"/>
      <c r="D10" s="84"/>
      <c r="E10" s="84"/>
      <c r="F10" s="276">
        <v>0.3</v>
      </c>
      <c r="G10" s="84">
        <f t="shared" si="0"/>
        <v>0</v>
      </c>
      <c r="H10" s="276">
        <v>0.3</v>
      </c>
      <c r="I10" s="84">
        <f t="shared" si="1"/>
        <v>0</v>
      </c>
      <c r="J10" s="276"/>
      <c r="K10" s="84"/>
      <c r="L10" s="276"/>
      <c r="M10" s="84"/>
      <c r="N10" s="276">
        <v>0.2</v>
      </c>
      <c r="O10" s="84">
        <f t="shared" si="2"/>
        <v>0</v>
      </c>
      <c r="P10" s="276">
        <v>0.7</v>
      </c>
      <c r="Q10" s="84">
        <f t="shared" si="3"/>
        <v>0</v>
      </c>
      <c r="R10" s="276">
        <v>0.5</v>
      </c>
      <c r="S10" s="84">
        <f t="shared" si="4"/>
        <v>0</v>
      </c>
      <c r="T10" s="84">
        <f t="shared" si="5"/>
        <v>0</v>
      </c>
      <c r="U10" s="84">
        <f t="shared" si="6"/>
        <v>0</v>
      </c>
      <c r="V10" s="85">
        <f t="shared" si="7"/>
        <v>0</v>
      </c>
      <c r="W10" s="85">
        <f t="shared" si="8"/>
        <v>0</v>
      </c>
      <c r="X10" s="85">
        <f t="shared" si="9"/>
        <v>0</v>
      </c>
      <c r="Y10" s="84">
        <f t="shared" si="10"/>
        <v>0</v>
      </c>
      <c r="Z10" s="86">
        <f t="shared" si="11"/>
        <v>0</v>
      </c>
      <c r="AA10" s="85">
        <f t="shared" si="12"/>
        <v>0</v>
      </c>
      <c r="AB10" s="276">
        <v>0.30199999999999999</v>
      </c>
      <c r="AC10" s="84">
        <f t="shared" si="13"/>
        <v>0</v>
      </c>
      <c r="AD10" s="84">
        <f t="shared" si="14"/>
        <v>0</v>
      </c>
      <c r="AE10" s="85">
        <f t="shared" si="15"/>
        <v>0</v>
      </c>
    </row>
    <row r="11" spans="1:33" ht="32.25" customHeight="1" x14ac:dyDescent="0.2">
      <c r="A11" s="87"/>
      <c r="B11" s="84"/>
      <c r="C11" s="84"/>
      <c r="D11" s="84"/>
      <c r="E11" s="84"/>
      <c r="F11" s="276">
        <v>0.3</v>
      </c>
      <c r="G11" s="84">
        <f t="shared" si="0"/>
        <v>0</v>
      </c>
      <c r="H11" s="276">
        <v>0.3</v>
      </c>
      <c r="I11" s="84">
        <f t="shared" si="1"/>
        <v>0</v>
      </c>
      <c r="J11" s="276"/>
      <c r="K11" s="84"/>
      <c r="L11" s="276"/>
      <c r="M11" s="84"/>
      <c r="N11" s="276">
        <v>0.2</v>
      </c>
      <c r="O11" s="84">
        <f t="shared" si="2"/>
        <v>0</v>
      </c>
      <c r="P11" s="276">
        <v>0.7</v>
      </c>
      <c r="Q11" s="84">
        <f t="shared" si="3"/>
        <v>0</v>
      </c>
      <c r="R11" s="276">
        <v>0.5</v>
      </c>
      <c r="S11" s="84">
        <f t="shared" si="4"/>
        <v>0</v>
      </c>
      <c r="T11" s="84">
        <f t="shared" si="5"/>
        <v>0</v>
      </c>
      <c r="U11" s="84">
        <f t="shared" si="6"/>
        <v>0</v>
      </c>
      <c r="V11" s="85">
        <f t="shared" si="7"/>
        <v>0</v>
      </c>
      <c r="W11" s="85">
        <f t="shared" si="8"/>
        <v>0</v>
      </c>
      <c r="X11" s="85">
        <f t="shared" si="9"/>
        <v>0</v>
      </c>
      <c r="Y11" s="84">
        <f t="shared" si="10"/>
        <v>0</v>
      </c>
      <c r="Z11" s="86">
        <f t="shared" si="11"/>
        <v>0</v>
      </c>
      <c r="AA11" s="85">
        <f t="shared" si="12"/>
        <v>0</v>
      </c>
      <c r="AB11" s="276">
        <v>0.30199999999999999</v>
      </c>
      <c r="AC11" s="84">
        <f t="shared" si="13"/>
        <v>0</v>
      </c>
      <c r="AD11" s="84">
        <f t="shared" si="14"/>
        <v>0</v>
      </c>
      <c r="AE11" s="85">
        <f t="shared" si="15"/>
        <v>0</v>
      </c>
    </row>
    <row r="12" spans="1:33" ht="34.5" customHeight="1" x14ac:dyDescent="0.2">
      <c r="A12" s="87"/>
      <c r="B12" s="84"/>
      <c r="C12" s="84"/>
      <c r="D12" s="84"/>
      <c r="E12" s="84"/>
      <c r="F12" s="276">
        <v>0.3</v>
      </c>
      <c r="G12" s="84">
        <f t="shared" si="0"/>
        <v>0</v>
      </c>
      <c r="H12" s="276">
        <v>0.3</v>
      </c>
      <c r="I12" s="84">
        <f t="shared" si="1"/>
        <v>0</v>
      </c>
      <c r="J12" s="276"/>
      <c r="K12" s="84"/>
      <c r="L12" s="276"/>
      <c r="M12" s="95"/>
      <c r="N12" s="276">
        <v>0.2</v>
      </c>
      <c r="O12" s="84">
        <f t="shared" si="2"/>
        <v>0</v>
      </c>
      <c r="P12" s="276">
        <v>0.7</v>
      </c>
      <c r="Q12" s="84">
        <f t="shared" si="3"/>
        <v>0</v>
      </c>
      <c r="R12" s="276">
        <v>0.5</v>
      </c>
      <c r="S12" s="84">
        <f t="shared" si="4"/>
        <v>0</v>
      </c>
      <c r="T12" s="84">
        <f t="shared" si="5"/>
        <v>0</v>
      </c>
      <c r="U12" s="84">
        <f t="shared" si="6"/>
        <v>0</v>
      </c>
      <c r="V12" s="85">
        <f t="shared" si="7"/>
        <v>0</v>
      </c>
      <c r="W12" s="85">
        <f t="shared" si="8"/>
        <v>0</v>
      </c>
      <c r="X12" s="85">
        <f t="shared" si="9"/>
        <v>0</v>
      </c>
      <c r="Y12" s="84">
        <f t="shared" si="10"/>
        <v>0</v>
      </c>
      <c r="Z12" s="86">
        <f t="shared" si="11"/>
        <v>0</v>
      </c>
      <c r="AA12" s="85">
        <f t="shared" si="12"/>
        <v>0</v>
      </c>
      <c r="AB12" s="276">
        <v>0.30199999999999999</v>
      </c>
      <c r="AC12" s="84">
        <f t="shared" si="13"/>
        <v>0</v>
      </c>
      <c r="AD12" s="84">
        <f t="shared" si="14"/>
        <v>0</v>
      </c>
      <c r="AE12" s="85">
        <f t="shared" si="15"/>
        <v>0</v>
      </c>
    </row>
    <row r="13" spans="1:33" ht="47.25" customHeight="1" x14ac:dyDescent="0.2">
      <c r="A13" s="87"/>
      <c r="B13" s="84"/>
      <c r="C13" s="84"/>
      <c r="D13" s="84"/>
      <c r="E13" s="84"/>
      <c r="F13" s="276">
        <v>0.3</v>
      </c>
      <c r="G13" s="84">
        <f t="shared" si="0"/>
        <v>0</v>
      </c>
      <c r="H13" s="276">
        <v>0.3</v>
      </c>
      <c r="I13" s="84">
        <f t="shared" si="1"/>
        <v>0</v>
      </c>
      <c r="J13" s="276"/>
      <c r="K13" s="84"/>
      <c r="L13" s="276"/>
      <c r="M13" s="95"/>
      <c r="N13" s="276">
        <v>0.2</v>
      </c>
      <c r="O13" s="84">
        <f t="shared" si="2"/>
        <v>0</v>
      </c>
      <c r="P13" s="276">
        <v>0.7</v>
      </c>
      <c r="Q13" s="84">
        <f t="shared" si="3"/>
        <v>0</v>
      </c>
      <c r="R13" s="276">
        <v>0.5</v>
      </c>
      <c r="S13" s="84">
        <f t="shared" si="4"/>
        <v>0</v>
      </c>
      <c r="T13" s="84">
        <f t="shared" si="5"/>
        <v>0</v>
      </c>
      <c r="U13" s="84">
        <f t="shared" si="6"/>
        <v>0</v>
      </c>
      <c r="V13" s="85">
        <f t="shared" si="7"/>
        <v>0</v>
      </c>
      <c r="W13" s="85">
        <f t="shared" si="8"/>
        <v>0</v>
      </c>
      <c r="X13" s="85">
        <f t="shared" si="9"/>
        <v>0</v>
      </c>
      <c r="Y13" s="84">
        <f t="shared" si="10"/>
        <v>0</v>
      </c>
      <c r="Z13" s="86">
        <f t="shared" si="11"/>
        <v>0</v>
      </c>
      <c r="AA13" s="85">
        <f t="shared" si="12"/>
        <v>0</v>
      </c>
      <c r="AB13" s="276">
        <v>0.30199999999999999</v>
      </c>
      <c r="AC13" s="84">
        <f t="shared" si="13"/>
        <v>0</v>
      </c>
      <c r="AD13" s="84">
        <f t="shared" si="14"/>
        <v>0</v>
      </c>
      <c r="AE13" s="85">
        <f t="shared" si="15"/>
        <v>0</v>
      </c>
    </row>
    <row r="14" spans="1:33" ht="39" customHeight="1" x14ac:dyDescent="0.2">
      <c r="A14" s="89"/>
      <c r="B14" s="84"/>
      <c r="C14" s="84"/>
      <c r="D14" s="84"/>
      <c r="E14" s="84"/>
      <c r="F14" s="276">
        <v>0.3</v>
      </c>
      <c r="G14" s="84">
        <f t="shared" si="0"/>
        <v>0</v>
      </c>
      <c r="H14" s="276">
        <v>0.3</v>
      </c>
      <c r="I14" s="84">
        <f t="shared" si="1"/>
        <v>0</v>
      </c>
      <c r="J14" s="276"/>
      <c r="K14" s="84"/>
      <c r="L14" s="276"/>
      <c r="M14" s="84"/>
      <c r="N14" s="276">
        <v>0.2</v>
      </c>
      <c r="O14" s="84">
        <f t="shared" si="2"/>
        <v>0</v>
      </c>
      <c r="P14" s="276">
        <v>0.7</v>
      </c>
      <c r="Q14" s="84">
        <f t="shared" si="3"/>
        <v>0</v>
      </c>
      <c r="R14" s="276">
        <v>0.5</v>
      </c>
      <c r="S14" s="84">
        <f t="shared" si="4"/>
        <v>0</v>
      </c>
      <c r="T14" s="84">
        <f t="shared" si="5"/>
        <v>0</v>
      </c>
      <c r="U14" s="84">
        <f t="shared" si="6"/>
        <v>0</v>
      </c>
      <c r="V14" s="85">
        <f t="shared" si="7"/>
        <v>0</v>
      </c>
      <c r="W14" s="85">
        <f t="shared" si="8"/>
        <v>0</v>
      </c>
      <c r="X14" s="85">
        <f t="shared" si="9"/>
        <v>0</v>
      </c>
      <c r="Y14" s="84">
        <f t="shared" si="10"/>
        <v>0</v>
      </c>
      <c r="Z14" s="86">
        <f t="shared" si="11"/>
        <v>0</v>
      </c>
      <c r="AA14" s="85">
        <f t="shared" si="12"/>
        <v>0</v>
      </c>
      <c r="AB14" s="276">
        <v>0.30199999999999999</v>
      </c>
      <c r="AC14" s="84">
        <f t="shared" si="13"/>
        <v>0</v>
      </c>
      <c r="AD14" s="84">
        <f t="shared" si="14"/>
        <v>0</v>
      </c>
      <c r="AE14" s="85">
        <f t="shared" si="15"/>
        <v>0</v>
      </c>
    </row>
    <row r="15" spans="1:33" s="93" customFormat="1" ht="32.25" customHeight="1" x14ac:dyDescent="0.2">
      <c r="A15" s="90" t="s">
        <v>296</v>
      </c>
      <c r="B15" s="94">
        <f>SUM(B8:B14)</f>
        <v>0</v>
      </c>
      <c r="C15" s="94"/>
      <c r="D15" s="94"/>
      <c r="E15" s="94">
        <f>SUM(E8:E14)</f>
        <v>0</v>
      </c>
      <c r="F15" s="94" t="s">
        <v>358</v>
      </c>
      <c r="G15" s="94">
        <f>SUM(G8:G14)</f>
        <v>0</v>
      </c>
      <c r="H15" s="94" t="s">
        <v>358</v>
      </c>
      <c r="I15" s="94">
        <f>SUM(I8:I14)</f>
        <v>0</v>
      </c>
      <c r="J15" s="94" t="s">
        <v>358</v>
      </c>
      <c r="K15" s="94">
        <f>SUM(K8:K14)</f>
        <v>0</v>
      </c>
      <c r="L15" s="94" t="s">
        <v>358</v>
      </c>
      <c r="M15" s="94">
        <f>SUM(M8:M14)</f>
        <v>0</v>
      </c>
      <c r="N15" s="94" t="s">
        <v>358</v>
      </c>
      <c r="O15" s="94">
        <f>SUM(O8:O14)</f>
        <v>0</v>
      </c>
      <c r="P15" s="94" t="s">
        <v>358</v>
      </c>
      <c r="Q15" s="94">
        <f>SUM(Q8:Q14)</f>
        <v>0</v>
      </c>
      <c r="R15" s="94" t="s">
        <v>358</v>
      </c>
      <c r="S15" s="94">
        <f t="shared" ref="S15:AA15" si="16">SUM(S8:S14)</f>
        <v>0</v>
      </c>
      <c r="T15" s="94">
        <f t="shared" si="16"/>
        <v>0</v>
      </c>
      <c r="U15" s="94">
        <f t="shared" si="16"/>
        <v>0</v>
      </c>
      <c r="V15" s="94">
        <f t="shared" si="16"/>
        <v>0</v>
      </c>
      <c r="W15" s="94">
        <f t="shared" si="16"/>
        <v>0</v>
      </c>
      <c r="X15" s="94">
        <f t="shared" si="16"/>
        <v>0</v>
      </c>
      <c r="Y15" s="94">
        <f>SUM(Y8:Y14)</f>
        <v>0</v>
      </c>
      <c r="Z15" s="94">
        <f t="shared" si="16"/>
        <v>0</v>
      </c>
      <c r="AA15" s="94">
        <f t="shared" si="16"/>
        <v>0</v>
      </c>
      <c r="AB15" s="94" t="s">
        <v>358</v>
      </c>
      <c r="AC15" s="94">
        <f>SUM(AC8:AC14)</f>
        <v>0</v>
      </c>
      <c r="AD15" s="94">
        <f>SUM(AD8:AD14)</f>
        <v>0</v>
      </c>
      <c r="AE15" s="94">
        <f>SUM(AE8:AE14)</f>
        <v>0</v>
      </c>
    </row>
    <row r="16" spans="1:33" x14ac:dyDescent="0.2">
      <c r="A16" s="79"/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92"/>
      <c r="Z16" s="92"/>
      <c r="AA16" s="79"/>
      <c r="AB16" s="79"/>
      <c r="AC16" s="79"/>
      <c r="AD16" s="79"/>
    </row>
    <row r="17" spans="1:31" x14ac:dyDescent="0.2">
      <c r="A17" s="77" t="s">
        <v>298</v>
      </c>
      <c r="AE17" s="93"/>
    </row>
  </sheetData>
  <mergeCells count="26">
    <mergeCell ref="AA6:AA7"/>
    <mergeCell ref="AB6:AC6"/>
    <mergeCell ref="AD6:AD7"/>
    <mergeCell ref="AE6:AE7"/>
    <mergeCell ref="T6:T7"/>
    <mergeCell ref="V6:V7"/>
    <mergeCell ref="W6:W7"/>
    <mergeCell ref="X6:X7"/>
    <mergeCell ref="Y6:Y7"/>
    <mergeCell ref="Z6:Z7"/>
    <mergeCell ref="R6:S6"/>
    <mergeCell ref="Z1:AE1"/>
    <mergeCell ref="A3:AG3"/>
    <mergeCell ref="A4:AE4"/>
    <mergeCell ref="AB5:AE5"/>
    <mergeCell ref="A6:A7"/>
    <mergeCell ref="B6:B7"/>
    <mergeCell ref="C6:C7"/>
    <mergeCell ref="D6:D7"/>
    <mergeCell ref="E6:E7"/>
    <mergeCell ref="F6:G6"/>
    <mergeCell ref="H6:I6"/>
    <mergeCell ref="J6:K6"/>
    <mergeCell ref="L6:M6"/>
    <mergeCell ref="N6:O6"/>
    <mergeCell ref="P6:Q6"/>
  </mergeCells>
  <pageMargins left="0.70866141732283472" right="0.31496062992125984" top="0.35433070866141736" bottom="0.35433070866141736" header="0.31496062992125984" footer="0"/>
  <pageSetup paperSize="9" scale="35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24"/>
  <sheetViews>
    <sheetView view="pageBreakPreview" zoomScale="70" zoomScaleNormal="80" zoomScaleSheetLayoutView="70" workbookViewId="0">
      <selection activeCell="Z32" sqref="Z32"/>
    </sheetView>
  </sheetViews>
  <sheetFormatPr defaultRowHeight="12.75" x14ac:dyDescent="0.2"/>
  <cols>
    <col min="1" max="1" width="4.85546875" style="97" customWidth="1"/>
    <col min="2" max="2" width="14.85546875" style="97" customWidth="1"/>
    <col min="3" max="3" width="14.140625" style="97" customWidth="1"/>
    <col min="4" max="4" width="12.42578125" style="97" customWidth="1"/>
    <col min="5" max="5" width="15.5703125" style="97" customWidth="1"/>
    <col min="6" max="6" width="12.5703125" style="97" customWidth="1"/>
    <col min="7" max="7" width="6.42578125" style="97" customWidth="1"/>
    <col min="8" max="8" width="11.42578125" style="97" customWidth="1"/>
    <col min="9" max="9" width="7.42578125" style="97" customWidth="1"/>
    <col min="10" max="10" width="11.28515625" style="97" customWidth="1"/>
    <col min="11" max="11" width="6.85546875" style="97" customWidth="1"/>
    <col min="12" max="12" width="15.7109375" style="97" customWidth="1"/>
    <col min="13" max="13" width="7.5703125" style="97" customWidth="1"/>
    <col min="14" max="14" width="13" style="97" customWidth="1"/>
    <col min="15" max="15" width="6.5703125" style="97" customWidth="1"/>
    <col min="16" max="16" width="15.5703125" style="97" customWidth="1"/>
    <col min="17" max="17" width="17" style="97" customWidth="1"/>
    <col min="18" max="20" width="12.140625" style="97" customWidth="1"/>
    <col min="21" max="21" width="14.28515625" style="97" customWidth="1"/>
    <col min="22" max="22" width="21.85546875" style="97" customWidth="1"/>
    <col min="23" max="23" width="14.140625" style="97" customWidth="1"/>
    <col min="24" max="24" width="8.140625" style="97" customWidth="1"/>
    <col min="25" max="25" width="14.5703125" style="97" customWidth="1"/>
    <col min="26" max="26" width="15.140625" style="97" customWidth="1"/>
    <col min="27" max="27" width="9.140625" style="97"/>
    <col min="28" max="28" width="20" style="97" customWidth="1"/>
    <col min="29" max="16384" width="9.140625" style="96"/>
  </cols>
  <sheetData>
    <row r="1" spans="1:28" ht="104.25" customHeight="1" x14ac:dyDescent="0.2">
      <c r="U1" s="349" t="s">
        <v>932</v>
      </c>
      <c r="V1" s="349"/>
      <c r="W1" s="349"/>
      <c r="X1" s="349"/>
      <c r="Y1" s="349"/>
      <c r="Z1" s="349"/>
    </row>
    <row r="3" spans="1:28" ht="15.75" x14ac:dyDescent="0.2">
      <c r="A3" s="378" t="s">
        <v>304</v>
      </c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8"/>
      <c r="M3" s="378"/>
      <c r="N3" s="378"/>
      <c r="O3" s="378"/>
      <c r="P3" s="378"/>
      <c r="Q3" s="378"/>
      <c r="R3" s="378"/>
      <c r="S3" s="378"/>
      <c r="T3" s="378"/>
      <c r="U3" s="378"/>
      <c r="V3" s="378"/>
      <c r="W3" s="378"/>
      <c r="X3" s="378"/>
      <c r="Y3" s="378"/>
      <c r="Z3" s="378"/>
    </row>
    <row r="4" spans="1:28" ht="27" customHeight="1" x14ac:dyDescent="0.25">
      <c r="X4" s="379" t="s">
        <v>371</v>
      </c>
      <c r="Y4" s="379"/>
      <c r="Z4" s="379"/>
    </row>
    <row r="5" spans="1:28" ht="90.75" customHeight="1" x14ac:dyDescent="0.2">
      <c r="A5" s="380" t="s">
        <v>257</v>
      </c>
      <c r="B5" s="380" t="s">
        <v>263</v>
      </c>
      <c r="C5" s="376" t="s">
        <v>955</v>
      </c>
      <c r="D5" s="377" t="s">
        <v>956</v>
      </c>
      <c r="E5" s="377" t="s">
        <v>957</v>
      </c>
      <c r="F5" s="381" t="s">
        <v>303</v>
      </c>
      <c r="G5" s="381" t="s">
        <v>302</v>
      </c>
      <c r="H5" s="381"/>
      <c r="I5" s="381" t="s">
        <v>301</v>
      </c>
      <c r="J5" s="381"/>
      <c r="K5" s="382" t="s">
        <v>300</v>
      </c>
      <c r="L5" s="383"/>
      <c r="M5" s="381" t="s">
        <v>270</v>
      </c>
      <c r="N5" s="381"/>
      <c r="O5" s="381" t="s">
        <v>271</v>
      </c>
      <c r="P5" s="381"/>
      <c r="Q5" s="381" t="s">
        <v>965</v>
      </c>
      <c r="R5" s="225" t="s">
        <v>966</v>
      </c>
      <c r="S5" s="381" t="s">
        <v>967</v>
      </c>
      <c r="T5" s="381" t="s">
        <v>968</v>
      </c>
      <c r="U5" s="385" t="s">
        <v>969</v>
      </c>
      <c r="V5" s="385" t="s">
        <v>984</v>
      </c>
      <c r="W5" s="381" t="s">
        <v>985</v>
      </c>
      <c r="X5" s="381" t="s">
        <v>986</v>
      </c>
      <c r="Y5" s="381"/>
      <c r="Z5" s="381" t="s">
        <v>987</v>
      </c>
      <c r="AA5" s="107"/>
    </row>
    <row r="6" spans="1:28" ht="20.25" customHeight="1" x14ac:dyDescent="0.2">
      <c r="A6" s="380"/>
      <c r="B6" s="380"/>
      <c r="C6" s="376"/>
      <c r="D6" s="377"/>
      <c r="E6" s="377"/>
      <c r="F6" s="381"/>
      <c r="G6" s="108" t="s">
        <v>299</v>
      </c>
      <c r="H6" s="225" t="s">
        <v>283</v>
      </c>
      <c r="I6" s="108" t="s">
        <v>299</v>
      </c>
      <c r="J6" s="225" t="s">
        <v>283</v>
      </c>
      <c r="K6" s="108" t="s">
        <v>299</v>
      </c>
      <c r="L6" s="225" t="s">
        <v>283</v>
      </c>
      <c r="M6" s="108" t="s">
        <v>299</v>
      </c>
      <c r="N6" s="225" t="s">
        <v>283</v>
      </c>
      <c r="O6" s="108" t="s">
        <v>299</v>
      </c>
      <c r="P6" s="225" t="s">
        <v>283</v>
      </c>
      <c r="Q6" s="381"/>
      <c r="R6" s="279"/>
      <c r="S6" s="381"/>
      <c r="T6" s="381"/>
      <c r="U6" s="386"/>
      <c r="V6" s="386"/>
      <c r="W6" s="381"/>
      <c r="X6" s="225" t="s">
        <v>279</v>
      </c>
      <c r="Y6" s="225" t="s">
        <v>280</v>
      </c>
      <c r="Z6" s="381"/>
      <c r="AA6" s="107"/>
    </row>
    <row r="7" spans="1:28" x14ac:dyDescent="0.2">
      <c r="A7" s="106"/>
      <c r="B7" s="106"/>
      <c r="C7" s="105"/>
      <c r="D7" s="105"/>
      <c r="E7" s="105"/>
      <c r="F7" s="102"/>
      <c r="G7" s="280">
        <v>0.3</v>
      </c>
      <c r="H7" s="104">
        <f>F7*G7</f>
        <v>0</v>
      </c>
      <c r="I7" s="280">
        <v>0.5</v>
      </c>
      <c r="J7" s="102">
        <f>(F7+H7)*I7</f>
        <v>0</v>
      </c>
      <c r="K7" s="280"/>
      <c r="L7" s="102">
        <f>F7*K7</f>
        <v>0</v>
      </c>
      <c r="M7" s="280">
        <v>0.7</v>
      </c>
      <c r="N7" s="102">
        <f>(F7+H7+J7+L7)*M7</f>
        <v>0</v>
      </c>
      <c r="O7" s="280">
        <v>0.5</v>
      </c>
      <c r="P7" s="102">
        <f>(F7+H7+J7+L7)*O7</f>
        <v>0</v>
      </c>
      <c r="Q7" s="102">
        <f>F7+H7+J7+L7+N7+P7</f>
        <v>0</v>
      </c>
      <c r="R7" s="102">
        <f>IF(($R$6-Q7)&lt;0,0,$R$6-Q7)</f>
        <v>0</v>
      </c>
      <c r="S7" s="102">
        <f>Q7+R7</f>
        <v>0</v>
      </c>
      <c r="T7" s="102">
        <f>S7*D7</f>
        <v>0</v>
      </c>
      <c r="U7" s="102">
        <f>T7*12</f>
        <v>0</v>
      </c>
      <c r="V7" s="102">
        <f>F7*E7*2</f>
        <v>0</v>
      </c>
      <c r="W7" s="102">
        <f>Q7*12+V7</f>
        <v>0</v>
      </c>
      <c r="X7" s="103" t="e">
        <f>Y7/W7*100</f>
        <v>#DIV/0!</v>
      </c>
      <c r="Y7" s="102">
        <f>ROUND((IF(W7&lt;=1917000,W7*2.9%,1917000*2.9%)+IF(W7&lt;=1917000,W7*22%,1917000*22%+(W7-1917000)*10%)+W7*(5.1%+0.2%)),2)</f>
        <v>0</v>
      </c>
      <c r="Z7" s="102">
        <f>W7+Y7</f>
        <v>0</v>
      </c>
      <c r="AB7" s="98"/>
    </row>
    <row r="8" spans="1:28" x14ac:dyDescent="0.2">
      <c r="A8" s="106"/>
      <c r="B8" s="106"/>
      <c r="C8" s="105"/>
      <c r="D8" s="105"/>
      <c r="E8" s="105"/>
      <c r="F8" s="102"/>
      <c r="G8" s="280">
        <v>0.3</v>
      </c>
      <c r="H8" s="104">
        <f t="shared" ref="H8:H19" si="0">F8*G8</f>
        <v>0</v>
      </c>
      <c r="I8" s="280">
        <v>0.5</v>
      </c>
      <c r="J8" s="102">
        <f t="shared" ref="J8:J19" si="1">(F8+H8)*I8</f>
        <v>0</v>
      </c>
      <c r="K8" s="280"/>
      <c r="L8" s="102">
        <f t="shared" ref="L8:L19" si="2">F8*K8</f>
        <v>0</v>
      </c>
      <c r="M8" s="280">
        <v>0.7</v>
      </c>
      <c r="N8" s="102">
        <f t="shared" ref="N8:N19" si="3">(F8+H8+J8+L8)*M8</f>
        <v>0</v>
      </c>
      <c r="O8" s="280">
        <v>0.5</v>
      </c>
      <c r="P8" s="102">
        <f t="shared" ref="P8:P19" si="4">(F8+H8+J8+L8)*O8</f>
        <v>0</v>
      </c>
      <c r="Q8" s="102">
        <f t="shared" ref="Q8:Q19" si="5">F8+H8+J8+L8+N8+P8</f>
        <v>0</v>
      </c>
      <c r="R8" s="102">
        <f t="shared" ref="R8:R19" si="6">IF(($R$6-Q8)&lt;0,0,$R$6-Q8)</f>
        <v>0</v>
      </c>
      <c r="S8" s="102">
        <f t="shared" ref="S8:S19" si="7">Q8+R8</f>
        <v>0</v>
      </c>
      <c r="T8" s="102">
        <f t="shared" ref="T8:T19" si="8">S8*D8</f>
        <v>0</v>
      </c>
      <c r="U8" s="102">
        <f t="shared" ref="U8:U19" si="9">T8*12</f>
        <v>0</v>
      </c>
      <c r="V8" s="102">
        <f t="shared" ref="V8:V19" si="10">F8*E8*2</f>
        <v>0</v>
      </c>
      <c r="W8" s="102">
        <f t="shared" ref="W8:W19" si="11">Q8*12+V8</f>
        <v>0</v>
      </c>
      <c r="X8" s="103" t="e">
        <f t="shared" ref="X8:X19" si="12">Y8/W8*100</f>
        <v>#DIV/0!</v>
      </c>
      <c r="Y8" s="102">
        <f t="shared" ref="Y8:Y19" si="13">ROUND((IF(W8&lt;=1917000,W8*2.9%,1917000*2.9%)+IF(W8&lt;=1917000,W8*22%,1917000*22%+(W8-1917000)*10%)+W8*(5.1%+0.2%)),2)</f>
        <v>0</v>
      </c>
      <c r="Z8" s="102">
        <f t="shared" ref="Z8:Z19" si="14">W8+Y8</f>
        <v>0</v>
      </c>
      <c r="AB8" s="98"/>
    </row>
    <row r="9" spans="1:28" x14ac:dyDescent="0.2">
      <c r="A9" s="106"/>
      <c r="B9" s="106"/>
      <c r="C9" s="105"/>
      <c r="D9" s="105"/>
      <c r="E9" s="105"/>
      <c r="F9" s="102"/>
      <c r="G9" s="280">
        <v>0.3</v>
      </c>
      <c r="H9" s="104">
        <f t="shared" si="0"/>
        <v>0</v>
      </c>
      <c r="I9" s="280">
        <v>0.5</v>
      </c>
      <c r="J9" s="102">
        <f t="shared" si="1"/>
        <v>0</v>
      </c>
      <c r="K9" s="280"/>
      <c r="L9" s="102">
        <f t="shared" si="2"/>
        <v>0</v>
      </c>
      <c r="M9" s="280">
        <v>0.7</v>
      </c>
      <c r="N9" s="102">
        <f t="shared" si="3"/>
        <v>0</v>
      </c>
      <c r="O9" s="280">
        <v>0.5</v>
      </c>
      <c r="P9" s="102">
        <f t="shared" si="4"/>
        <v>0</v>
      </c>
      <c r="Q9" s="102">
        <f t="shared" si="5"/>
        <v>0</v>
      </c>
      <c r="R9" s="102">
        <f t="shared" si="6"/>
        <v>0</v>
      </c>
      <c r="S9" s="102">
        <f t="shared" si="7"/>
        <v>0</v>
      </c>
      <c r="T9" s="102">
        <f t="shared" si="8"/>
        <v>0</v>
      </c>
      <c r="U9" s="102">
        <f t="shared" si="9"/>
        <v>0</v>
      </c>
      <c r="V9" s="102">
        <f t="shared" si="10"/>
        <v>0</v>
      </c>
      <c r="W9" s="102">
        <f>Q9*12+V9</f>
        <v>0</v>
      </c>
      <c r="X9" s="103" t="e">
        <f t="shared" si="12"/>
        <v>#DIV/0!</v>
      </c>
      <c r="Y9" s="102">
        <f t="shared" si="13"/>
        <v>0</v>
      </c>
      <c r="Z9" s="102">
        <f t="shared" si="14"/>
        <v>0</v>
      </c>
      <c r="AB9" s="98"/>
    </row>
    <row r="10" spans="1:28" x14ac:dyDescent="0.2">
      <c r="A10" s="106"/>
      <c r="B10" s="106"/>
      <c r="C10" s="105"/>
      <c r="D10" s="105"/>
      <c r="E10" s="105"/>
      <c r="F10" s="102"/>
      <c r="G10" s="280">
        <v>0.3</v>
      </c>
      <c r="H10" s="104">
        <f t="shared" si="0"/>
        <v>0</v>
      </c>
      <c r="I10" s="280">
        <v>0.5</v>
      </c>
      <c r="J10" s="102">
        <f>(F10+H10)*I10</f>
        <v>0</v>
      </c>
      <c r="K10" s="280"/>
      <c r="L10" s="102">
        <f>F10*K10</f>
        <v>0</v>
      </c>
      <c r="M10" s="280">
        <v>0.7</v>
      </c>
      <c r="N10" s="102">
        <f t="shared" si="3"/>
        <v>0</v>
      </c>
      <c r="O10" s="280">
        <v>0.5</v>
      </c>
      <c r="P10" s="102">
        <f t="shared" si="4"/>
        <v>0</v>
      </c>
      <c r="Q10" s="102">
        <f t="shared" si="5"/>
        <v>0</v>
      </c>
      <c r="R10" s="102">
        <f t="shared" si="6"/>
        <v>0</v>
      </c>
      <c r="S10" s="102">
        <f t="shared" si="7"/>
        <v>0</v>
      </c>
      <c r="T10" s="102">
        <f t="shared" si="8"/>
        <v>0</v>
      </c>
      <c r="U10" s="102">
        <f t="shared" si="9"/>
        <v>0</v>
      </c>
      <c r="V10" s="102">
        <f t="shared" si="10"/>
        <v>0</v>
      </c>
      <c r="W10" s="102">
        <f t="shared" si="11"/>
        <v>0</v>
      </c>
      <c r="X10" s="103" t="e">
        <f t="shared" si="12"/>
        <v>#DIV/0!</v>
      </c>
      <c r="Y10" s="102">
        <f t="shared" si="13"/>
        <v>0</v>
      </c>
      <c r="Z10" s="102">
        <f t="shared" si="14"/>
        <v>0</v>
      </c>
      <c r="AB10" s="98"/>
    </row>
    <row r="11" spans="1:28" x14ac:dyDescent="0.2">
      <c r="A11" s="106"/>
      <c r="B11" s="106"/>
      <c r="C11" s="105"/>
      <c r="D11" s="105"/>
      <c r="E11" s="105"/>
      <c r="F11" s="102"/>
      <c r="G11" s="280">
        <v>0.3</v>
      </c>
      <c r="H11" s="104">
        <f t="shared" si="0"/>
        <v>0</v>
      </c>
      <c r="I11" s="280">
        <v>0.5</v>
      </c>
      <c r="J11" s="102">
        <f t="shared" si="1"/>
        <v>0</v>
      </c>
      <c r="K11" s="280"/>
      <c r="L11" s="102">
        <f t="shared" si="2"/>
        <v>0</v>
      </c>
      <c r="M11" s="280">
        <v>0.7</v>
      </c>
      <c r="N11" s="102">
        <f t="shared" si="3"/>
        <v>0</v>
      </c>
      <c r="O11" s="280">
        <v>0.5</v>
      </c>
      <c r="P11" s="102">
        <f t="shared" si="4"/>
        <v>0</v>
      </c>
      <c r="Q11" s="102">
        <f t="shared" si="5"/>
        <v>0</v>
      </c>
      <c r="R11" s="102">
        <f t="shared" si="6"/>
        <v>0</v>
      </c>
      <c r="S11" s="102">
        <f t="shared" si="7"/>
        <v>0</v>
      </c>
      <c r="T11" s="102">
        <f t="shared" si="8"/>
        <v>0</v>
      </c>
      <c r="U11" s="102">
        <f t="shared" si="9"/>
        <v>0</v>
      </c>
      <c r="V11" s="102">
        <f t="shared" si="10"/>
        <v>0</v>
      </c>
      <c r="W11" s="102">
        <f t="shared" si="11"/>
        <v>0</v>
      </c>
      <c r="X11" s="103" t="e">
        <f t="shared" si="12"/>
        <v>#DIV/0!</v>
      </c>
      <c r="Y11" s="102">
        <f t="shared" si="13"/>
        <v>0</v>
      </c>
      <c r="Z11" s="102">
        <f t="shared" si="14"/>
        <v>0</v>
      </c>
      <c r="AB11" s="98"/>
    </row>
    <row r="12" spans="1:28" ht="12.75" customHeight="1" x14ac:dyDescent="0.2">
      <c r="A12" s="106"/>
      <c r="B12" s="106"/>
      <c r="C12" s="105"/>
      <c r="D12" s="105"/>
      <c r="E12" s="105"/>
      <c r="F12" s="102"/>
      <c r="G12" s="280">
        <v>0.3</v>
      </c>
      <c r="H12" s="104">
        <f t="shared" si="0"/>
        <v>0</v>
      </c>
      <c r="I12" s="280">
        <v>0.5</v>
      </c>
      <c r="J12" s="102">
        <f t="shared" si="1"/>
        <v>0</v>
      </c>
      <c r="K12" s="280"/>
      <c r="L12" s="102">
        <f t="shared" si="2"/>
        <v>0</v>
      </c>
      <c r="M12" s="280">
        <v>0.7</v>
      </c>
      <c r="N12" s="102">
        <f t="shared" si="3"/>
        <v>0</v>
      </c>
      <c r="O12" s="280">
        <v>0.5</v>
      </c>
      <c r="P12" s="102">
        <f t="shared" si="4"/>
        <v>0</v>
      </c>
      <c r="Q12" s="102">
        <f t="shared" si="5"/>
        <v>0</v>
      </c>
      <c r="R12" s="102">
        <f t="shared" si="6"/>
        <v>0</v>
      </c>
      <c r="S12" s="102">
        <f t="shared" si="7"/>
        <v>0</v>
      </c>
      <c r="T12" s="102">
        <f t="shared" si="8"/>
        <v>0</v>
      </c>
      <c r="U12" s="102">
        <f t="shared" si="9"/>
        <v>0</v>
      </c>
      <c r="V12" s="102">
        <f t="shared" si="10"/>
        <v>0</v>
      </c>
      <c r="W12" s="102">
        <f t="shared" si="11"/>
        <v>0</v>
      </c>
      <c r="X12" s="103" t="e">
        <f t="shared" si="12"/>
        <v>#DIV/0!</v>
      </c>
      <c r="Y12" s="102">
        <f t="shared" si="13"/>
        <v>0</v>
      </c>
      <c r="Z12" s="102">
        <f t="shared" si="14"/>
        <v>0</v>
      </c>
      <c r="AB12" s="98"/>
    </row>
    <row r="13" spans="1:28" x14ac:dyDescent="0.2">
      <c r="A13" s="106"/>
      <c r="B13" s="106"/>
      <c r="C13" s="105"/>
      <c r="D13" s="105"/>
      <c r="E13" s="105"/>
      <c r="F13" s="102"/>
      <c r="G13" s="280">
        <v>0.3</v>
      </c>
      <c r="H13" s="104">
        <f t="shared" si="0"/>
        <v>0</v>
      </c>
      <c r="I13" s="280">
        <v>0.5</v>
      </c>
      <c r="J13" s="102">
        <f t="shared" si="1"/>
        <v>0</v>
      </c>
      <c r="K13" s="280"/>
      <c r="L13" s="102">
        <f t="shared" si="2"/>
        <v>0</v>
      </c>
      <c r="M13" s="280">
        <v>0.7</v>
      </c>
      <c r="N13" s="102">
        <f t="shared" si="3"/>
        <v>0</v>
      </c>
      <c r="O13" s="280">
        <v>0.5</v>
      </c>
      <c r="P13" s="102">
        <f t="shared" si="4"/>
        <v>0</v>
      </c>
      <c r="Q13" s="102">
        <f t="shared" si="5"/>
        <v>0</v>
      </c>
      <c r="R13" s="102">
        <f t="shared" si="6"/>
        <v>0</v>
      </c>
      <c r="S13" s="102">
        <f t="shared" si="7"/>
        <v>0</v>
      </c>
      <c r="T13" s="102">
        <f t="shared" si="8"/>
        <v>0</v>
      </c>
      <c r="U13" s="102">
        <f t="shared" si="9"/>
        <v>0</v>
      </c>
      <c r="V13" s="102">
        <f t="shared" si="10"/>
        <v>0</v>
      </c>
      <c r="W13" s="102">
        <f t="shared" si="11"/>
        <v>0</v>
      </c>
      <c r="X13" s="103" t="e">
        <f t="shared" si="12"/>
        <v>#DIV/0!</v>
      </c>
      <c r="Y13" s="102">
        <f t="shared" si="13"/>
        <v>0</v>
      </c>
      <c r="Z13" s="102">
        <f t="shared" si="14"/>
        <v>0</v>
      </c>
      <c r="AB13" s="98"/>
    </row>
    <row r="14" spans="1:28" x14ac:dyDescent="0.2">
      <c r="A14" s="106"/>
      <c r="B14" s="106"/>
      <c r="C14" s="105"/>
      <c r="D14" s="105"/>
      <c r="E14" s="105"/>
      <c r="F14" s="102"/>
      <c r="G14" s="280">
        <v>0.3</v>
      </c>
      <c r="H14" s="104">
        <f t="shared" si="0"/>
        <v>0</v>
      </c>
      <c r="I14" s="280">
        <v>0.5</v>
      </c>
      <c r="J14" s="102">
        <f t="shared" si="1"/>
        <v>0</v>
      </c>
      <c r="K14" s="280"/>
      <c r="L14" s="102">
        <f t="shared" si="2"/>
        <v>0</v>
      </c>
      <c r="M14" s="280">
        <v>0.7</v>
      </c>
      <c r="N14" s="102">
        <f t="shared" si="3"/>
        <v>0</v>
      </c>
      <c r="O14" s="280">
        <v>0.5</v>
      </c>
      <c r="P14" s="102">
        <f t="shared" si="4"/>
        <v>0</v>
      </c>
      <c r="Q14" s="102">
        <f t="shared" si="5"/>
        <v>0</v>
      </c>
      <c r="R14" s="102">
        <f t="shared" si="6"/>
        <v>0</v>
      </c>
      <c r="S14" s="102">
        <f t="shared" si="7"/>
        <v>0</v>
      </c>
      <c r="T14" s="102">
        <f t="shared" si="8"/>
        <v>0</v>
      </c>
      <c r="U14" s="102">
        <f t="shared" si="9"/>
        <v>0</v>
      </c>
      <c r="V14" s="102">
        <f t="shared" si="10"/>
        <v>0</v>
      </c>
      <c r="W14" s="102">
        <f t="shared" si="11"/>
        <v>0</v>
      </c>
      <c r="X14" s="103" t="e">
        <f t="shared" si="12"/>
        <v>#DIV/0!</v>
      </c>
      <c r="Y14" s="102">
        <f t="shared" si="13"/>
        <v>0</v>
      </c>
      <c r="Z14" s="102">
        <f t="shared" si="14"/>
        <v>0</v>
      </c>
      <c r="AB14" s="98"/>
    </row>
    <row r="15" spans="1:28" x14ac:dyDescent="0.2">
      <c r="A15" s="106"/>
      <c r="B15" s="106"/>
      <c r="C15" s="105"/>
      <c r="D15" s="105"/>
      <c r="E15" s="105"/>
      <c r="F15" s="102"/>
      <c r="G15" s="280">
        <v>0.3</v>
      </c>
      <c r="H15" s="104">
        <f t="shared" si="0"/>
        <v>0</v>
      </c>
      <c r="I15" s="280">
        <v>0.5</v>
      </c>
      <c r="J15" s="102">
        <f t="shared" si="1"/>
        <v>0</v>
      </c>
      <c r="K15" s="280"/>
      <c r="L15" s="102">
        <f t="shared" si="2"/>
        <v>0</v>
      </c>
      <c r="M15" s="280">
        <v>0.7</v>
      </c>
      <c r="N15" s="102">
        <f t="shared" si="3"/>
        <v>0</v>
      </c>
      <c r="O15" s="280">
        <v>0.5</v>
      </c>
      <c r="P15" s="102">
        <f t="shared" si="4"/>
        <v>0</v>
      </c>
      <c r="Q15" s="102">
        <f t="shared" si="5"/>
        <v>0</v>
      </c>
      <c r="R15" s="102">
        <f t="shared" si="6"/>
        <v>0</v>
      </c>
      <c r="S15" s="102">
        <f t="shared" si="7"/>
        <v>0</v>
      </c>
      <c r="T15" s="102">
        <f t="shared" si="8"/>
        <v>0</v>
      </c>
      <c r="U15" s="102">
        <f t="shared" si="9"/>
        <v>0</v>
      </c>
      <c r="V15" s="102">
        <f t="shared" si="10"/>
        <v>0</v>
      </c>
      <c r="W15" s="102">
        <f t="shared" si="11"/>
        <v>0</v>
      </c>
      <c r="X15" s="103" t="e">
        <f t="shared" si="12"/>
        <v>#DIV/0!</v>
      </c>
      <c r="Y15" s="102">
        <f t="shared" si="13"/>
        <v>0</v>
      </c>
      <c r="Z15" s="102">
        <f t="shared" si="14"/>
        <v>0</v>
      </c>
      <c r="AB15" s="98"/>
    </row>
    <row r="16" spans="1:28" x14ac:dyDescent="0.2">
      <c r="A16" s="106"/>
      <c r="B16" s="106"/>
      <c r="C16" s="105"/>
      <c r="D16" s="105"/>
      <c r="E16" s="105"/>
      <c r="F16" s="102"/>
      <c r="G16" s="280">
        <v>0.3</v>
      </c>
      <c r="H16" s="104">
        <f t="shared" si="0"/>
        <v>0</v>
      </c>
      <c r="I16" s="280">
        <v>0.5</v>
      </c>
      <c r="J16" s="102">
        <f t="shared" si="1"/>
        <v>0</v>
      </c>
      <c r="K16" s="280"/>
      <c r="L16" s="102">
        <f t="shared" si="2"/>
        <v>0</v>
      </c>
      <c r="M16" s="280">
        <v>0.7</v>
      </c>
      <c r="N16" s="102">
        <f t="shared" si="3"/>
        <v>0</v>
      </c>
      <c r="O16" s="280">
        <v>0.5</v>
      </c>
      <c r="P16" s="102">
        <f t="shared" si="4"/>
        <v>0</v>
      </c>
      <c r="Q16" s="102">
        <f t="shared" si="5"/>
        <v>0</v>
      </c>
      <c r="R16" s="102">
        <f t="shared" si="6"/>
        <v>0</v>
      </c>
      <c r="S16" s="102">
        <f t="shared" si="7"/>
        <v>0</v>
      </c>
      <c r="T16" s="102">
        <f t="shared" si="8"/>
        <v>0</v>
      </c>
      <c r="U16" s="102">
        <f t="shared" si="9"/>
        <v>0</v>
      </c>
      <c r="V16" s="102">
        <f t="shared" si="10"/>
        <v>0</v>
      </c>
      <c r="W16" s="102">
        <f t="shared" si="11"/>
        <v>0</v>
      </c>
      <c r="X16" s="103" t="e">
        <f t="shared" si="12"/>
        <v>#DIV/0!</v>
      </c>
      <c r="Y16" s="102">
        <f t="shared" si="13"/>
        <v>0</v>
      </c>
      <c r="Z16" s="102">
        <f t="shared" si="14"/>
        <v>0</v>
      </c>
      <c r="AB16" s="98"/>
    </row>
    <row r="17" spans="1:28" x14ac:dyDescent="0.2">
      <c r="A17" s="106"/>
      <c r="B17" s="106"/>
      <c r="C17" s="105"/>
      <c r="D17" s="105"/>
      <c r="E17" s="105"/>
      <c r="F17" s="102"/>
      <c r="G17" s="280">
        <v>0.3</v>
      </c>
      <c r="H17" s="104">
        <f t="shared" si="0"/>
        <v>0</v>
      </c>
      <c r="I17" s="280">
        <v>0.5</v>
      </c>
      <c r="J17" s="102">
        <f t="shared" si="1"/>
        <v>0</v>
      </c>
      <c r="K17" s="280"/>
      <c r="L17" s="102">
        <f t="shared" si="2"/>
        <v>0</v>
      </c>
      <c r="M17" s="280">
        <v>0.7</v>
      </c>
      <c r="N17" s="102">
        <f t="shared" si="3"/>
        <v>0</v>
      </c>
      <c r="O17" s="280">
        <v>0.5</v>
      </c>
      <c r="P17" s="102">
        <f t="shared" si="4"/>
        <v>0</v>
      </c>
      <c r="Q17" s="102">
        <f t="shared" si="5"/>
        <v>0</v>
      </c>
      <c r="R17" s="102">
        <f t="shared" si="6"/>
        <v>0</v>
      </c>
      <c r="S17" s="102">
        <f t="shared" si="7"/>
        <v>0</v>
      </c>
      <c r="T17" s="102">
        <f t="shared" si="8"/>
        <v>0</v>
      </c>
      <c r="U17" s="102">
        <f t="shared" si="9"/>
        <v>0</v>
      </c>
      <c r="V17" s="102">
        <f t="shared" si="10"/>
        <v>0</v>
      </c>
      <c r="W17" s="102">
        <f t="shared" si="11"/>
        <v>0</v>
      </c>
      <c r="X17" s="103" t="e">
        <f t="shared" si="12"/>
        <v>#DIV/0!</v>
      </c>
      <c r="Y17" s="102">
        <f t="shared" si="13"/>
        <v>0</v>
      </c>
      <c r="Z17" s="102">
        <f t="shared" si="14"/>
        <v>0</v>
      </c>
      <c r="AB17" s="98"/>
    </row>
    <row r="18" spans="1:28" x14ac:dyDescent="0.2">
      <c r="A18" s="106"/>
      <c r="B18" s="106"/>
      <c r="C18" s="105"/>
      <c r="D18" s="105"/>
      <c r="E18" s="105"/>
      <c r="F18" s="102"/>
      <c r="G18" s="280">
        <v>0.3</v>
      </c>
      <c r="H18" s="104">
        <f t="shared" si="0"/>
        <v>0</v>
      </c>
      <c r="I18" s="280">
        <v>0.5</v>
      </c>
      <c r="J18" s="102">
        <f t="shared" si="1"/>
        <v>0</v>
      </c>
      <c r="K18" s="280"/>
      <c r="L18" s="102">
        <f t="shared" si="2"/>
        <v>0</v>
      </c>
      <c r="M18" s="280">
        <v>0.7</v>
      </c>
      <c r="N18" s="102">
        <f t="shared" si="3"/>
        <v>0</v>
      </c>
      <c r="O18" s="280">
        <v>0.5</v>
      </c>
      <c r="P18" s="102">
        <f t="shared" si="4"/>
        <v>0</v>
      </c>
      <c r="Q18" s="102">
        <f t="shared" si="5"/>
        <v>0</v>
      </c>
      <c r="R18" s="102">
        <f t="shared" si="6"/>
        <v>0</v>
      </c>
      <c r="S18" s="102">
        <f t="shared" si="7"/>
        <v>0</v>
      </c>
      <c r="T18" s="102">
        <f t="shared" si="8"/>
        <v>0</v>
      </c>
      <c r="U18" s="102">
        <f t="shared" si="9"/>
        <v>0</v>
      </c>
      <c r="V18" s="102">
        <f t="shared" si="10"/>
        <v>0</v>
      </c>
      <c r="W18" s="102">
        <f t="shared" si="11"/>
        <v>0</v>
      </c>
      <c r="X18" s="103" t="e">
        <f t="shared" si="12"/>
        <v>#DIV/0!</v>
      </c>
      <c r="Y18" s="102">
        <f t="shared" si="13"/>
        <v>0</v>
      </c>
      <c r="Z18" s="102">
        <f t="shared" si="14"/>
        <v>0</v>
      </c>
      <c r="AB18" s="98"/>
    </row>
    <row r="19" spans="1:28" x14ac:dyDescent="0.2">
      <c r="A19" s="106"/>
      <c r="B19" s="106"/>
      <c r="C19" s="105"/>
      <c r="D19" s="105"/>
      <c r="E19" s="105"/>
      <c r="F19" s="102"/>
      <c r="G19" s="280">
        <v>0.3</v>
      </c>
      <c r="H19" s="104">
        <f t="shared" si="0"/>
        <v>0</v>
      </c>
      <c r="I19" s="280">
        <v>0.5</v>
      </c>
      <c r="J19" s="102">
        <f t="shared" si="1"/>
        <v>0</v>
      </c>
      <c r="K19" s="280"/>
      <c r="L19" s="102">
        <f t="shared" si="2"/>
        <v>0</v>
      </c>
      <c r="M19" s="280">
        <v>0.7</v>
      </c>
      <c r="N19" s="102">
        <f t="shared" si="3"/>
        <v>0</v>
      </c>
      <c r="O19" s="280">
        <v>0.5</v>
      </c>
      <c r="P19" s="102">
        <f t="shared" si="4"/>
        <v>0</v>
      </c>
      <c r="Q19" s="102">
        <f t="shared" si="5"/>
        <v>0</v>
      </c>
      <c r="R19" s="102">
        <f t="shared" si="6"/>
        <v>0</v>
      </c>
      <c r="S19" s="102">
        <f t="shared" si="7"/>
        <v>0</v>
      </c>
      <c r="T19" s="102">
        <f t="shared" si="8"/>
        <v>0</v>
      </c>
      <c r="U19" s="102">
        <f t="shared" si="9"/>
        <v>0</v>
      </c>
      <c r="V19" s="102">
        <f t="shared" si="10"/>
        <v>0</v>
      </c>
      <c r="W19" s="102">
        <f t="shared" si="11"/>
        <v>0</v>
      </c>
      <c r="X19" s="103" t="e">
        <f t="shared" si="12"/>
        <v>#DIV/0!</v>
      </c>
      <c r="Y19" s="102">
        <f t="shared" si="13"/>
        <v>0</v>
      </c>
      <c r="Z19" s="102">
        <f t="shared" si="14"/>
        <v>0</v>
      </c>
      <c r="AB19" s="98"/>
    </row>
    <row r="20" spans="1:28" ht="30.75" customHeight="1" x14ac:dyDescent="0.2">
      <c r="A20" s="101"/>
      <c r="B20" s="101" t="s">
        <v>296</v>
      </c>
      <c r="C20" s="100">
        <f>SUM(C7:C19)</f>
        <v>0</v>
      </c>
      <c r="D20" s="100">
        <f>SUM(D7:D19)</f>
        <v>0</v>
      </c>
      <c r="E20" s="100">
        <f>SUM(E7:E19)</f>
        <v>0</v>
      </c>
      <c r="F20" s="99">
        <f>SUM(F7:F19)</f>
        <v>0</v>
      </c>
      <c r="G20" s="99" t="s">
        <v>358</v>
      </c>
      <c r="H20" s="99">
        <f>SUM(H7:H19)</f>
        <v>0</v>
      </c>
      <c r="I20" s="99" t="s">
        <v>358</v>
      </c>
      <c r="J20" s="99">
        <f>SUM(J7:J19)</f>
        <v>0</v>
      </c>
      <c r="K20" s="99" t="s">
        <v>358</v>
      </c>
      <c r="L20" s="99">
        <f>SUM(L7:L19)</f>
        <v>0</v>
      </c>
      <c r="M20" s="99" t="s">
        <v>358</v>
      </c>
      <c r="N20" s="99">
        <f>SUM(N7:N19)</f>
        <v>0</v>
      </c>
      <c r="O20" s="99" t="s">
        <v>358</v>
      </c>
      <c r="P20" s="99">
        <f>SUM(P7:P19)</f>
        <v>0</v>
      </c>
      <c r="Q20" s="99">
        <f>SUM(Q7:Q19)</f>
        <v>0</v>
      </c>
      <c r="R20" s="99" t="s">
        <v>358</v>
      </c>
      <c r="S20" s="99">
        <f>SUM(S7:S19)</f>
        <v>0</v>
      </c>
      <c r="T20" s="99">
        <f>SUM(T7:T19)</f>
        <v>0</v>
      </c>
      <c r="U20" s="99">
        <f>SUM(U7:U19)</f>
        <v>0</v>
      </c>
      <c r="V20" s="99">
        <f>SUM(V7:V19)</f>
        <v>0</v>
      </c>
      <c r="W20" s="99">
        <f>SUM(W7:W19)</f>
        <v>0</v>
      </c>
      <c r="X20" s="99" t="s">
        <v>358</v>
      </c>
      <c r="Y20" s="99">
        <f>SUM(Y7:Y19)</f>
        <v>0</v>
      </c>
      <c r="Z20" s="99">
        <f>SUM(Z7:Z19)</f>
        <v>0</v>
      </c>
      <c r="AB20" s="98"/>
    </row>
    <row r="23" spans="1:28" ht="15" x14ac:dyDescent="0.2">
      <c r="A23" s="384" t="s">
        <v>298</v>
      </c>
      <c r="B23" s="384"/>
      <c r="C23" s="384"/>
      <c r="D23" s="384"/>
      <c r="E23" s="384"/>
    </row>
    <row r="24" spans="1:28" ht="15" x14ac:dyDescent="0.2">
      <c r="A24" s="384"/>
      <c r="B24" s="384"/>
      <c r="C24" s="384"/>
      <c r="D24" s="384"/>
      <c r="E24" s="384"/>
    </row>
  </sheetData>
  <mergeCells count="24">
    <mergeCell ref="T5:T6"/>
    <mergeCell ref="U5:U6"/>
    <mergeCell ref="V5:V6"/>
    <mergeCell ref="O5:P5"/>
    <mergeCell ref="Q5:Q6"/>
    <mergeCell ref="S5:S6"/>
    <mergeCell ref="A23:E23"/>
    <mergeCell ref="A24:E24"/>
    <mergeCell ref="U1:Z1"/>
    <mergeCell ref="A3:Z3"/>
    <mergeCell ref="X4:Z4"/>
    <mergeCell ref="A5:A6"/>
    <mergeCell ref="B5:B6"/>
    <mergeCell ref="C5:C6"/>
    <mergeCell ref="D5:D6"/>
    <mergeCell ref="E5:E6"/>
    <mergeCell ref="F5:F6"/>
    <mergeCell ref="G5:H5"/>
    <mergeCell ref="W5:W6"/>
    <mergeCell ref="X5:Y5"/>
    <mergeCell ref="Z5:Z6"/>
    <mergeCell ref="I5:J5"/>
    <mergeCell ref="K5:L5"/>
    <mergeCell ref="M5:N5"/>
  </mergeCells>
  <pageMargins left="0.31496062992125984" right="0.19685039370078741" top="0.74803149606299213" bottom="0.74803149606299213" header="0.31496062992125984" footer="0.31496062992125984"/>
  <pageSetup paperSize="9" scale="44" fitToWidth="2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44"/>
  <sheetViews>
    <sheetView view="pageBreakPreview" topLeftCell="O1" zoomScale="70" zoomScaleNormal="70" zoomScaleSheetLayoutView="70" workbookViewId="0">
      <selection activeCell="Z32" sqref="Z32"/>
    </sheetView>
  </sheetViews>
  <sheetFormatPr defaultRowHeight="15" x14ac:dyDescent="0.25"/>
  <cols>
    <col min="1" max="1" width="13.5703125" style="110" customWidth="1"/>
    <col min="2" max="2" width="20.7109375" style="110" customWidth="1"/>
    <col min="3" max="3" width="11.28515625" style="110" customWidth="1"/>
    <col min="4" max="4" width="11.140625" style="110" customWidth="1"/>
    <col min="5" max="5" width="13.5703125" style="110" customWidth="1"/>
    <col min="6" max="6" width="11.5703125" style="110" customWidth="1"/>
    <col min="7" max="7" width="7.42578125" style="110" customWidth="1"/>
    <col min="8" max="8" width="11.85546875" style="110" customWidth="1"/>
    <col min="9" max="9" width="8" style="110" customWidth="1"/>
    <col min="10" max="10" width="17" style="110" customWidth="1"/>
    <col min="11" max="11" width="7.140625" style="110" customWidth="1"/>
    <col min="12" max="12" width="17" style="110" customWidth="1"/>
    <col min="13" max="13" width="7" style="110" customWidth="1"/>
    <col min="14" max="14" width="17" style="110" customWidth="1"/>
    <col min="15" max="15" width="8.28515625" style="110" customWidth="1"/>
    <col min="16" max="16" width="20" style="110" customWidth="1"/>
    <col min="17" max="17" width="8.7109375" style="110" customWidth="1"/>
    <col min="18" max="18" width="17.5703125" style="110" customWidth="1"/>
    <col min="19" max="19" width="8.42578125" style="110" customWidth="1"/>
    <col min="20" max="20" width="16" style="110" customWidth="1"/>
    <col min="21" max="23" width="19" style="110" customWidth="1"/>
    <col min="24" max="24" width="13.5703125" style="110" customWidth="1"/>
    <col min="25" max="25" width="11.85546875" style="110" customWidth="1"/>
    <col min="26" max="26" width="8.7109375" style="110" customWidth="1"/>
    <col min="27" max="27" width="10.42578125" style="110" customWidth="1"/>
    <col min="28" max="28" width="10.140625" style="110" customWidth="1"/>
    <col min="29" max="29" width="12.140625" style="110" customWidth="1"/>
    <col min="30" max="30" width="9.5703125" style="110" customWidth="1"/>
    <col min="31" max="31" width="11.42578125" style="110" bestFit="1" customWidth="1"/>
    <col min="32" max="34" width="9.140625" style="110"/>
    <col min="35" max="16384" width="9.140625" style="109"/>
  </cols>
  <sheetData>
    <row r="1" spans="1:47" ht="106.5" customHeight="1" x14ac:dyDescent="0.25">
      <c r="X1" s="391" t="s">
        <v>933</v>
      </c>
      <c r="Y1" s="391"/>
      <c r="Z1" s="391"/>
      <c r="AA1" s="391"/>
      <c r="AB1" s="391"/>
      <c r="AC1" s="391"/>
      <c r="AD1" s="391"/>
    </row>
    <row r="3" spans="1:47" ht="15.75" x14ac:dyDescent="0.25">
      <c r="F3" s="155" t="s">
        <v>357</v>
      </c>
      <c r="L3" s="281"/>
    </row>
    <row r="4" spans="1:47" ht="32.25" customHeight="1" x14ac:dyDescent="0.25">
      <c r="D4" s="155"/>
      <c r="F4" s="392"/>
      <c r="G4" s="392"/>
      <c r="H4" s="392"/>
      <c r="I4" s="392"/>
      <c r="J4" s="392"/>
      <c r="K4" s="392"/>
      <c r="L4" s="392"/>
      <c r="M4" s="392"/>
      <c r="N4" s="392"/>
      <c r="O4" s="392"/>
      <c r="P4" s="392"/>
      <c r="Q4" s="392"/>
      <c r="R4" s="392"/>
      <c r="S4" s="392"/>
      <c r="T4" s="392"/>
    </row>
    <row r="5" spans="1:47" x14ac:dyDescent="0.25">
      <c r="F5" s="393" t="s">
        <v>292</v>
      </c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AB5" s="394"/>
      <c r="AC5" s="394"/>
    </row>
    <row r="6" spans="1:47" x14ac:dyDescent="0.25">
      <c r="Z6" s="395" t="s">
        <v>371</v>
      </c>
      <c r="AA6" s="395"/>
      <c r="AB6" s="395"/>
      <c r="AC6" s="395"/>
      <c r="AD6" s="395"/>
    </row>
    <row r="7" spans="1:47" s="152" customFormat="1" ht="18" customHeight="1" x14ac:dyDescent="0.25">
      <c r="A7" s="387" t="s">
        <v>356</v>
      </c>
      <c r="B7" s="387" t="s">
        <v>355</v>
      </c>
      <c r="C7" s="388" t="s">
        <v>354</v>
      </c>
      <c r="D7" s="388"/>
      <c r="E7" s="388"/>
      <c r="F7" s="389" t="s">
        <v>353</v>
      </c>
      <c r="G7" s="390" t="s">
        <v>352</v>
      </c>
      <c r="H7" s="389" t="s">
        <v>351</v>
      </c>
      <c r="I7" s="389" t="s">
        <v>350</v>
      </c>
      <c r="J7" s="389"/>
      <c r="K7" s="389"/>
      <c r="L7" s="389"/>
      <c r="M7" s="389"/>
      <c r="N7" s="389"/>
      <c r="O7" s="388" t="s">
        <v>349</v>
      </c>
      <c r="P7" s="388"/>
      <c r="Q7" s="388" t="s">
        <v>348</v>
      </c>
      <c r="R7" s="388"/>
      <c r="S7" s="388" t="s">
        <v>347</v>
      </c>
      <c r="T7" s="388"/>
      <c r="U7" s="396" t="s">
        <v>346</v>
      </c>
      <c r="V7" s="399" t="s">
        <v>966</v>
      </c>
      <c r="W7" s="388" t="s">
        <v>988</v>
      </c>
      <c r="X7" s="388" t="s">
        <v>989</v>
      </c>
      <c r="Y7" s="388" t="s">
        <v>990</v>
      </c>
      <c r="Z7" s="388" t="s">
        <v>345</v>
      </c>
      <c r="AA7" s="388"/>
      <c r="AB7" s="398" t="s">
        <v>991</v>
      </c>
      <c r="AC7" s="398" t="s">
        <v>992</v>
      </c>
      <c r="AD7" s="398" t="s">
        <v>976</v>
      </c>
      <c r="AE7" s="153"/>
      <c r="AF7" s="153"/>
      <c r="AG7" s="153"/>
      <c r="AH7" s="153"/>
    </row>
    <row r="8" spans="1:47" s="152" customFormat="1" ht="67.5" customHeight="1" x14ac:dyDescent="0.25">
      <c r="A8" s="387"/>
      <c r="B8" s="387"/>
      <c r="C8" s="376" t="s">
        <v>955</v>
      </c>
      <c r="D8" s="377" t="s">
        <v>956</v>
      </c>
      <c r="E8" s="377" t="s">
        <v>957</v>
      </c>
      <c r="F8" s="389"/>
      <c r="G8" s="390"/>
      <c r="H8" s="389"/>
      <c r="I8" s="389" t="s">
        <v>344</v>
      </c>
      <c r="J8" s="389"/>
      <c r="K8" s="389" t="s">
        <v>343</v>
      </c>
      <c r="L8" s="389"/>
      <c r="M8" s="389" t="s">
        <v>342</v>
      </c>
      <c r="N8" s="389"/>
      <c r="O8" s="388"/>
      <c r="P8" s="388"/>
      <c r="Q8" s="388"/>
      <c r="R8" s="388"/>
      <c r="S8" s="388"/>
      <c r="T8" s="388"/>
      <c r="U8" s="396"/>
      <c r="V8" s="399"/>
      <c r="W8" s="388"/>
      <c r="X8" s="388"/>
      <c r="Y8" s="388"/>
      <c r="Z8" s="388"/>
      <c r="AA8" s="388"/>
      <c r="AB8" s="398"/>
      <c r="AC8" s="398"/>
      <c r="AD8" s="398"/>
      <c r="AE8" s="153"/>
      <c r="AF8" s="153"/>
      <c r="AG8" s="153"/>
      <c r="AH8" s="153"/>
    </row>
    <row r="9" spans="1:47" s="152" customFormat="1" ht="22.5" customHeight="1" x14ac:dyDescent="0.25">
      <c r="A9" s="387"/>
      <c r="B9" s="387"/>
      <c r="C9" s="376"/>
      <c r="D9" s="377"/>
      <c r="E9" s="377"/>
      <c r="F9" s="389"/>
      <c r="G9" s="390"/>
      <c r="H9" s="389"/>
      <c r="I9" s="154" t="s">
        <v>279</v>
      </c>
      <c r="J9" s="154" t="s">
        <v>283</v>
      </c>
      <c r="K9" s="154" t="s">
        <v>279</v>
      </c>
      <c r="L9" s="154" t="s">
        <v>283</v>
      </c>
      <c r="M9" s="154" t="s">
        <v>279</v>
      </c>
      <c r="N9" s="154" t="s">
        <v>283</v>
      </c>
      <c r="O9" s="154" t="s">
        <v>279</v>
      </c>
      <c r="P9" s="154" t="s">
        <v>283</v>
      </c>
      <c r="Q9" s="154" t="s">
        <v>279</v>
      </c>
      <c r="R9" s="154" t="s">
        <v>283</v>
      </c>
      <c r="S9" s="154" t="s">
        <v>279</v>
      </c>
      <c r="T9" s="154" t="s">
        <v>283</v>
      </c>
      <c r="U9" s="396"/>
      <c r="V9" s="282"/>
      <c r="W9" s="388"/>
      <c r="X9" s="388"/>
      <c r="Y9" s="388"/>
      <c r="Z9" s="154" t="s">
        <v>279</v>
      </c>
      <c r="AA9" s="154" t="s">
        <v>283</v>
      </c>
      <c r="AB9" s="398"/>
      <c r="AC9" s="398"/>
      <c r="AD9" s="398"/>
      <c r="AE9" s="153"/>
      <c r="AF9" s="153"/>
      <c r="AG9" s="153"/>
      <c r="AH9" s="153"/>
    </row>
    <row r="10" spans="1:47" s="146" customFormat="1" ht="16.5" customHeight="1" x14ac:dyDescent="0.25">
      <c r="A10" s="400" t="s">
        <v>318</v>
      </c>
      <c r="B10" s="151"/>
      <c r="C10" s="150"/>
      <c r="D10" s="150"/>
      <c r="E10" s="150"/>
      <c r="F10" s="149"/>
      <c r="G10" s="149"/>
      <c r="H10" s="141">
        <f>F10*G10</f>
        <v>0</v>
      </c>
      <c r="I10" s="283"/>
      <c r="J10" s="129">
        <f>(((F10*G10*12/1780.6)*(365*8))*I10%)/12</f>
        <v>0</v>
      </c>
      <c r="K10" s="283"/>
      <c r="L10" s="129">
        <f>H10*K10</f>
        <v>0</v>
      </c>
      <c r="M10" s="283"/>
      <c r="N10" s="129">
        <f>H10*M10</f>
        <v>0</v>
      </c>
      <c r="O10" s="283">
        <v>0.2</v>
      </c>
      <c r="P10" s="141">
        <f>(H10+J10+L10+N10)*O10</f>
        <v>0</v>
      </c>
      <c r="Q10" s="283">
        <v>0.7</v>
      </c>
      <c r="R10" s="141">
        <f>(H10+P10+J10+L10+N10)*Q10</f>
        <v>0</v>
      </c>
      <c r="S10" s="283">
        <v>0.5</v>
      </c>
      <c r="T10" s="141">
        <f>(H10+J10+L10+N10+P10)*S10</f>
        <v>0</v>
      </c>
      <c r="U10" s="141">
        <f>H10+J10+L10+N10+R10+T10+P10</f>
        <v>0</v>
      </c>
      <c r="V10" s="141">
        <f>IF(($V$9-(H10+L10)*1.2*2.2)&lt;0,0,$AA$8-(H10+L10)*1.2*2.2)</f>
        <v>0</v>
      </c>
      <c r="W10" s="141">
        <f>U10+V10</f>
        <v>0</v>
      </c>
      <c r="X10" s="141">
        <f>W10*D10</f>
        <v>0</v>
      </c>
      <c r="Y10" s="141">
        <f>X10*12</f>
        <v>0</v>
      </c>
      <c r="Z10" s="283">
        <v>0.1</v>
      </c>
      <c r="AA10" s="141">
        <f>W10*12*E10*Z10</f>
        <v>0</v>
      </c>
      <c r="AB10" s="141">
        <f>Y10+AA10</f>
        <v>0</v>
      </c>
      <c r="AC10" s="141">
        <f>AB10*30.2%</f>
        <v>0</v>
      </c>
      <c r="AD10" s="141">
        <f>AB10+AC10</f>
        <v>0</v>
      </c>
      <c r="AE10" s="148"/>
      <c r="AF10" s="148"/>
      <c r="AG10" s="148"/>
      <c r="AH10" s="148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</row>
    <row r="11" spans="1:47" s="146" customFormat="1" ht="15.75" x14ac:dyDescent="0.25">
      <c r="A11" s="401"/>
      <c r="B11" s="284" t="s">
        <v>305</v>
      </c>
      <c r="C11" s="285">
        <f>C10</f>
        <v>0</v>
      </c>
      <c r="D11" s="285">
        <f>D10</f>
        <v>0</v>
      </c>
      <c r="E11" s="285">
        <f>E10</f>
        <v>0</v>
      </c>
      <c r="F11" s="285">
        <f>F10</f>
        <v>0</v>
      </c>
      <c r="G11" s="285" t="s">
        <v>358</v>
      </c>
      <c r="H11" s="286">
        <f>H10</f>
        <v>0</v>
      </c>
      <c r="I11" s="287" t="s">
        <v>358</v>
      </c>
      <c r="J11" s="285">
        <f>J10</f>
        <v>0</v>
      </c>
      <c r="K11" s="287" t="s">
        <v>358</v>
      </c>
      <c r="L11" s="285">
        <f>L10</f>
        <v>0</v>
      </c>
      <c r="M11" s="287" t="s">
        <v>358</v>
      </c>
      <c r="N11" s="285">
        <f>N10</f>
        <v>0</v>
      </c>
      <c r="O11" s="287" t="s">
        <v>358</v>
      </c>
      <c r="P11" s="285">
        <f>P10</f>
        <v>0</v>
      </c>
      <c r="Q11" s="287" t="s">
        <v>358</v>
      </c>
      <c r="R11" s="285">
        <f>R10</f>
        <v>0</v>
      </c>
      <c r="S11" s="287" t="s">
        <v>358</v>
      </c>
      <c r="T11" s="285">
        <f t="shared" ref="T11:Y11" si="0">T10</f>
        <v>0</v>
      </c>
      <c r="U11" s="285">
        <f t="shared" si="0"/>
        <v>0</v>
      </c>
      <c r="V11" s="285">
        <f t="shared" si="0"/>
        <v>0</v>
      </c>
      <c r="W11" s="285">
        <f t="shared" si="0"/>
        <v>0</v>
      </c>
      <c r="X11" s="285">
        <f t="shared" si="0"/>
        <v>0</v>
      </c>
      <c r="Y11" s="285">
        <f t="shared" si="0"/>
        <v>0</v>
      </c>
      <c r="Z11" s="287" t="s">
        <v>358</v>
      </c>
      <c r="AA11" s="285">
        <f>AA10</f>
        <v>0</v>
      </c>
      <c r="AB11" s="285">
        <f>AB10</f>
        <v>0</v>
      </c>
      <c r="AC11" s="285">
        <f>AC10</f>
        <v>0</v>
      </c>
      <c r="AD11" s="285">
        <f>AD10</f>
        <v>0</v>
      </c>
      <c r="AE11" s="148"/>
      <c r="AF11" s="148"/>
      <c r="AG11" s="148"/>
      <c r="AH11" s="148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</row>
    <row r="12" spans="1:47" ht="15.75" x14ac:dyDescent="0.25">
      <c r="A12" s="397" t="s">
        <v>315</v>
      </c>
      <c r="B12" s="132"/>
      <c r="C12" s="143"/>
      <c r="D12" s="143"/>
      <c r="E12" s="143"/>
      <c r="F12" s="129"/>
      <c r="G12" s="142"/>
      <c r="H12" s="141">
        <f>F12*G12</f>
        <v>0</v>
      </c>
      <c r="I12" s="283"/>
      <c r="J12" s="129">
        <f>(((F12*G12*12/1780.6)*(365*8))*I12%)/12</f>
        <v>0</v>
      </c>
      <c r="K12" s="283"/>
      <c r="L12" s="129">
        <f>H12*K12</f>
        <v>0</v>
      </c>
      <c r="M12" s="283"/>
      <c r="N12" s="129">
        <f>H12*M12</f>
        <v>0</v>
      </c>
      <c r="O12" s="283">
        <v>0.2</v>
      </c>
      <c r="P12" s="141">
        <f>(H12+J12+L12+N12)*O12</f>
        <v>0</v>
      </c>
      <c r="Q12" s="283">
        <v>0.7</v>
      </c>
      <c r="R12" s="141">
        <f t="shared" ref="R12:R16" si="1">(H12+P12+J12+L12+N12)*Q12</f>
        <v>0</v>
      </c>
      <c r="S12" s="283">
        <v>0.5</v>
      </c>
      <c r="T12" s="141">
        <f t="shared" ref="T12:T16" si="2">(H12+J12+L12+N12+P12)*S12</f>
        <v>0</v>
      </c>
      <c r="U12" s="141">
        <f>H12+J12+L12+N12+R12+T12+P12</f>
        <v>0</v>
      </c>
      <c r="V12" s="141">
        <f>IF(($V$9-(H12+L12)*1.2*2.2)&lt;0,0,$AA$8-(H12+L12)*1.2*2.2)</f>
        <v>0</v>
      </c>
      <c r="W12" s="141">
        <f t="shared" ref="W12:W16" si="3">U12+V12</f>
        <v>0</v>
      </c>
      <c r="X12" s="141">
        <f t="shared" ref="X12:X16" si="4">W12*D12</f>
        <v>0</v>
      </c>
      <c r="Y12" s="141">
        <f t="shared" ref="Y12:Y16" si="5">X12*12</f>
        <v>0</v>
      </c>
      <c r="Z12" s="283">
        <v>0.1</v>
      </c>
      <c r="AA12" s="141">
        <f t="shared" ref="AA12:AA16" si="6">W12*12*E12*Z12</f>
        <v>0</v>
      </c>
      <c r="AB12" s="141">
        <f>Y12+AA12</f>
        <v>0</v>
      </c>
      <c r="AC12" s="141">
        <f>AB12*30.2%</f>
        <v>0</v>
      </c>
      <c r="AD12" s="141">
        <f>AB12+AC12</f>
        <v>0</v>
      </c>
    </row>
    <row r="13" spans="1:47" ht="15.75" x14ac:dyDescent="0.25">
      <c r="A13" s="397"/>
      <c r="B13" s="132"/>
      <c r="C13" s="143"/>
      <c r="D13" s="143"/>
      <c r="E13" s="143"/>
      <c r="F13" s="129"/>
      <c r="G13" s="142"/>
      <c r="H13" s="141">
        <f>F13*G13</f>
        <v>0</v>
      </c>
      <c r="I13" s="283"/>
      <c r="J13" s="129">
        <f>(((F13*G13*12/1780.6)*(365*8))*I13%)/12</f>
        <v>0</v>
      </c>
      <c r="K13" s="283"/>
      <c r="L13" s="129">
        <f>H13*K13</f>
        <v>0</v>
      </c>
      <c r="M13" s="283"/>
      <c r="N13" s="129">
        <f>H13*M13</f>
        <v>0</v>
      </c>
      <c r="O13" s="283">
        <v>0.2</v>
      </c>
      <c r="P13" s="141">
        <f>(H13+J13+L13+N13)*O13</f>
        <v>0</v>
      </c>
      <c r="Q13" s="283">
        <v>0.7</v>
      </c>
      <c r="R13" s="141">
        <f t="shared" si="1"/>
        <v>0</v>
      </c>
      <c r="S13" s="283">
        <v>0.5</v>
      </c>
      <c r="T13" s="141">
        <f t="shared" si="2"/>
        <v>0</v>
      </c>
      <c r="U13" s="141">
        <f>H13+J13+L13+N13+R13+T13+P13</f>
        <v>0</v>
      </c>
      <c r="V13" s="141">
        <f>IF(($V$9-(H13+L13)*1.2*2.2)&lt;0,0,$AA$8-(H13+L13)*1.2*2.2)</f>
        <v>0</v>
      </c>
      <c r="W13" s="141">
        <f t="shared" si="3"/>
        <v>0</v>
      </c>
      <c r="X13" s="141">
        <f t="shared" si="4"/>
        <v>0</v>
      </c>
      <c r="Y13" s="141">
        <f t="shared" si="5"/>
        <v>0</v>
      </c>
      <c r="Z13" s="283">
        <v>0.1</v>
      </c>
      <c r="AA13" s="141">
        <f t="shared" si="6"/>
        <v>0</v>
      </c>
      <c r="AB13" s="141">
        <f>Y13+AA13</f>
        <v>0</v>
      </c>
      <c r="AC13" s="141">
        <f>AB13*30.2%</f>
        <v>0</v>
      </c>
      <c r="AD13" s="141">
        <f>AB13+AC13</f>
        <v>0</v>
      </c>
    </row>
    <row r="14" spans="1:47" ht="15.75" x14ac:dyDescent="0.25">
      <c r="A14" s="397"/>
      <c r="B14" s="145"/>
      <c r="C14" s="143"/>
      <c r="D14" s="143"/>
      <c r="E14" s="143"/>
      <c r="F14" s="129"/>
      <c r="G14" s="142"/>
      <c r="H14" s="141">
        <f>F14*G14</f>
        <v>0</v>
      </c>
      <c r="I14" s="283"/>
      <c r="J14" s="129">
        <f>(((F14*G14*12/1780.6)*(365*8))*I14%)/12</f>
        <v>0</v>
      </c>
      <c r="K14" s="283"/>
      <c r="L14" s="129">
        <f>H14*K14</f>
        <v>0</v>
      </c>
      <c r="M14" s="283"/>
      <c r="N14" s="129">
        <f>H14*M14</f>
        <v>0</v>
      </c>
      <c r="O14" s="283">
        <v>0.2</v>
      </c>
      <c r="P14" s="141">
        <f>(H14+J14+L14+N14)*O14</f>
        <v>0</v>
      </c>
      <c r="Q14" s="283">
        <v>0.7</v>
      </c>
      <c r="R14" s="141">
        <f t="shared" si="1"/>
        <v>0</v>
      </c>
      <c r="S14" s="283">
        <v>0.5</v>
      </c>
      <c r="T14" s="141">
        <f t="shared" si="2"/>
        <v>0</v>
      </c>
      <c r="U14" s="141">
        <f>H14+J14+L14+N14+R14+T14+P14</f>
        <v>0</v>
      </c>
      <c r="V14" s="141">
        <f t="shared" ref="V14:V16" si="7">IF(($V$9-(H14+L14)*1.2*2.2)&lt;0,0,$AA$8-(H14+L14)*1.2*2.2)</f>
        <v>0</v>
      </c>
      <c r="W14" s="141">
        <f t="shared" si="3"/>
        <v>0</v>
      </c>
      <c r="X14" s="141">
        <f t="shared" si="4"/>
        <v>0</v>
      </c>
      <c r="Y14" s="141">
        <f t="shared" si="5"/>
        <v>0</v>
      </c>
      <c r="Z14" s="283">
        <v>0.1</v>
      </c>
      <c r="AA14" s="141">
        <f t="shared" si="6"/>
        <v>0</v>
      </c>
      <c r="AB14" s="141">
        <f>Y14+AA14</f>
        <v>0</v>
      </c>
      <c r="AC14" s="141">
        <f>AB14*30.2%</f>
        <v>0</v>
      </c>
      <c r="AD14" s="141">
        <f>AB14+AC14</f>
        <v>0</v>
      </c>
    </row>
    <row r="15" spans="1:47" ht="15.75" x14ac:dyDescent="0.25">
      <c r="A15" s="397"/>
      <c r="B15" s="145"/>
      <c r="C15" s="143"/>
      <c r="D15" s="143"/>
      <c r="E15" s="143"/>
      <c r="F15" s="129"/>
      <c r="G15" s="142"/>
      <c r="H15" s="141">
        <f>F15*G15</f>
        <v>0</v>
      </c>
      <c r="I15" s="283"/>
      <c r="J15" s="129">
        <f>(((F15*G15*12/1780.6)*(365*8))*I15%)/12</f>
        <v>0</v>
      </c>
      <c r="K15" s="283"/>
      <c r="L15" s="129">
        <f>H15*K15</f>
        <v>0</v>
      </c>
      <c r="M15" s="283"/>
      <c r="N15" s="129">
        <f>H15*M15</f>
        <v>0</v>
      </c>
      <c r="O15" s="283">
        <v>0.2</v>
      </c>
      <c r="P15" s="141">
        <f>(H15+J15+L15+N15)*O15</f>
        <v>0</v>
      </c>
      <c r="Q15" s="283">
        <v>0.7</v>
      </c>
      <c r="R15" s="141">
        <f t="shared" si="1"/>
        <v>0</v>
      </c>
      <c r="S15" s="283">
        <v>0.5</v>
      </c>
      <c r="T15" s="141">
        <f t="shared" si="2"/>
        <v>0</v>
      </c>
      <c r="U15" s="141">
        <f>H15+J15+L15+N15+R15+T15+P15</f>
        <v>0</v>
      </c>
      <c r="V15" s="141">
        <f t="shared" si="7"/>
        <v>0</v>
      </c>
      <c r="W15" s="141">
        <f t="shared" si="3"/>
        <v>0</v>
      </c>
      <c r="X15" s="141">
        <f t="shared" si="4"/>
        <v>0</v>
      </c>
      <c r="Y15" s="141">
        <f t="shared" si="5"/>
        <v>0</v>
      </c>
      <c r="Z15" s="283">
        <v>0.1</v>
      </c>
      <c r="AA15" s="141">
        <f t="shared" si="6"/>
        <v>0</v>
      </c>
      <c r="AB15" s="141">
        <f>Y15+AA15</f>
        <v>0</v>
      </c>
      <c r="AC15" s="141">
        <f>AB15*30.2%</f>
        <v>0</v>
      </c>
      <c r="AD15" s="141">
        <f>AB15+AC15</f>
        <v>0</v>
      </c>
    </row>
    <row r="16" spans="1:47" ht="15.75" x14ac:dyDescent="0.25">
      <c r="A16" s="397"/>
      <c r="B16" s="144"/>
      <c r="C16" s="143"/>
      <c r="D16" s="143"/>
      <c r="E16" s="143"/>
      <c r="F16" s="129"/>
      <c r="G16" s="142"/>
      <c r="H16" s="141">
        <f>F16*G16</f>
        <v>0</v>
      </c>
      <c r="I16" s="283"/>
      <c r="J16" s="129">
        <f>(((F16*G16*12/1780.6)*(365*8))*I16%)/12</f>
        <v>0</v>
      </c>
      <c r="K16" s="283"/>
      <c r="L16" s="129">
        <f>H16*K16</f>
        <v>0</v>
      </c>
      <c r="M16" s="283"/>
      <c r="N16" s="129">
        <f>H16*M16</f>
        <v>0</v>
      </c>
      <c r="O16" s="283">
        <v>0.2</v>
      </c>
      <c r="P16" s="141">
        <f>(H16+J16+L16+N16)*O16</f>
        <v>0</v>
      </c>
      <c r="Q16" s="283">
        <v>0.7</v>
      </c>
      <c r="R16" s="141">
        <f t="shared" si="1"/>
        <v>0</v>
      </c>
      <c r="S16" s="283">
        <v>0.5</v>
      </c>
      <c r="T16" s="141">
        <f t="shared" si="2"/>
        <v>0</v>
      </c>
      <c r="U16" s="141">
        <f>H16+J16+L16+N16+R16+T16+P16</f>
        <v>0</v>
      </c>
      <c r="V16" s="141">
        <f t="shared" si="7"/>
        <v>0</v>
      </c>
      <c r="W16" s="141">
        <f t="shared" si="3"/>
        <v>0</v>
      </c>
      <c r="X16" s="141">
        <f t="shared" si="4"/>
        <v>0</v>
      </c>
      <c r="Y16" s="141">
        <f t="shared" si="5"/>
        <v>0</v>
      </c>
      <c r="Z16" s="283">
        <v>0.1</v>
      </c>
      <c r="AA16" s="141">
        <f t="shared" si="6"/>
        <v>0</v>
      </c>
      <c r="AB16" s="141">
        <f>Y16+AA16</f>
        <v>0</v>
      </c>
      <c r="AC16" s="141">
        <f>AB16*30.2%</f>
        <v>0</v>
      </c>
      <c r="AD16" s="141">
        <f>AB16+AC16</f>
        <v>0</v>
      </c>
    </row>
    <row r="17" spans="1:34" s="121" customFormat="1" ht="15.75" x14ac:dyDescent="0.25">
      <c r="A17" s="397"/>
      <c r="B17" s="286" t="s">
        <v>305</v>
      </c>
      <c r="C17" s="285">
        <f>SUM(C12:C16)</f>
        <v>0</v>
      </c>
      <c r="D17" s="285">
        <f>SUM(D12:D16)</f>
        <v>0</v>
      </c>
      <c r="E17" s="285">
        <f>SUM(E12:E16)</f>
        <v>0</v>
      </c>
      <c r="F17" s="286">
        <f>SUM(F12:F16)</f>
        <v>0</v>
      </c>
      <c r="G17" s="288" t="s">
        <v>358</v>
      </c>
      <c r="H17" s="286">
        <f>SUM(H12:H16)</f>
        <v>0</v>
      </c>
      <c r="I17" s="287" t="s">
        <v>358</v>
      </c>
      <c r="J17" s="286">
        <f>SUM(J12:J16)</f>
        <v>0</v>
      </c>
      <c r="K17" s="287" t="s">
        <v>358</v>
      </c>
      <c r="L17" s="286">
        <f>SUM(L12:L16)</f>
        <v>0</v>
      </c>
      <c r="M17" s="287" t="s">
        <v>358</v>
      </c>
      <c r="N17" s="286">
        <f>SUM(N12:N16)</f>
        <v>0</v>
      </c>
      <c r="O17" s="287" t="s">
        <v>358</v>
      </c>
      <c r="P17" s="286">
        <f>SUM(P12:P16)</f>
        <v>0</v>
      </c>
      <c r="Q17" s="287" t="s">
        <v>358</v>
      </c>
      <c r="R17" s="286">
        <f>SUM(R12:R16)</f>
        <v>0</v>
      </c>
      <c r="S17" s="287" t="s">
        <v>358</v>
      </c>
      <c r="T17" s="286">
        <f t="shared" ref="T17:Y17" si="8">SUM(T12:T16)</f>
        <v>0</v>
      </c>
      <c r="U17" s="286">
        <f t="shared" si="8"/>
        <v>0</v>
      </c>
      <c r="V17" s="286">
        <f t="shared" si="8"/>
        <v>0</v>
      </c>
      <c r="W17" s="286">
        <f t="shared" si="8"/>
        <v>0</v>
      </c>
      <c r="X17" s="286">
        <f t="shared" si="8"/>
        <v>0</v>
      </c>
      <c r="Y17" s="286">
        <f t="shared" si="8"/>
        <v>0</v>
      </c>
      <c r="Z17" s="287" t="s">
        <v>358</v>
      </c>
      <c r="AA17" s="286">
        <f>SUM(AA12:AA16)</f>
        <v>0</v>
      </c>
      <c r="AB17" s="286">
        <f>SUM(AB12:AB16)</f>
        <v>0</v>
      </c>
      <c r="AC17" s="286">
        <f>SUM(AC12:AC16)</f>
        <v>0</v>
      </c>
      <c r="AD17" s="286">
        <f>SUM(AD12:AD16)</f>
        <v>0</v>
      </c>
      <c r="AE17" s="112"/>
      <c r="AF17" s="112"/>
      <c r="AG17" s="112"/>
      <c r="AH17" s="112"/>
    </row>
    <row r="18" spans="1:34" ht="31.5" hidden="1" x14ac:dyDescent="0.25">
      <c r="A18" s="140" t="s">
        <v>341</v>
      </c>
      <c r="B18" s="135" t="s">
        <v>340</v>
      </c>
      <c r="C18" s="239">
        <v>1</v>
      </c>
      <c r="D18" s="239">
        <v>1</v>
      </c>
      <c r="E18" s="120">
        <v>1</v>
      </c>
      <c r="F18" s="129">
        <v>6050</v>
      </c>
      <c r="G18" s="120">
        <v>1.5</v>
      </c>
      <c r="H18" s="120">
        <f t="shared" ref="H18:H42" si="9">F18*G18*D18</f>
        <v>9075</v>
      </c>
      <c r="I18" s="120"/>
      <c r="J18" s="120">
        <f t="shared" ref="J18:J42" si="10">H18*I18*F18</f>
        <v>0</v>
      </c>
      <c r="K18" s="120"/>
      <c r="L18" s="120">
        <f t="shared" ref="L18:L42" si="11">J18*K18*H18</f>
        <v>0</v>
      </c>
      <c r="M18" s="120"/>
      <c r="N18" s="120">
        <f t="shared" ref="N18:N42" si="12">L18*M18*J18</f>
        <v>0</v>
      </c>
      <c r="O18" s="120"/>
      <c r="P18" s="120">
        <f t="shared" ref="P18:P42" si="13">N18*O18*L18</f>
        <v>0</v>
      </c>
      <c r="Q18" s="120"/>
      <c r="R18" s="120">
        <f t="shared" ref="R18:R42" si="14">P18*Q18*N18</f>
        <v>0</v>
      </c>
      <c r="S18" s="120"/>
      <c r="T18" s="120">
        <f t="shared" ref="T18:V42" si="15">R18*S18*P18</f>
        <v>0</v>
      </c>
      <c r="U18" s="120">
        <f t="shared" si="15"/>
        <v>0</v>
      </c>
      <c r="V18" s="120">
        <f t="shared" si="15"/>
        <v>0</v>
      </c>
      <c r="W18" s="120">
        <f t="shared" ref="W18:X42" si="16">T18*U18*R18</f>
        <v>0</v>
      </c>
      <c r="X18" s="120">
        <f t="shared" si="16"/>
        <v>0</v>
      </c>
      <c r="Y18" s="120">
        <f t="shared" ref="Y18:Y42" si="17">V18*X18*T18</f>
        <v>0</v>
      </c>
      <c r="Z18" s="120"/>
      <c r="AA18" s="120">
        <f t="shared" ref="AA18:AA42" si="18">Y18*Z18*V18</f>
        <v>0</v>
      </c>
      <c r="AB18" s="120">
        <f t="shared" ref="AB18:AD42" si="19">Z18*AA18*X18</f>
        <v>0</v>
      </c>
      <c r="AC18" s="120">
        <f t="shared" si="19"/>
        <v>0</v>
      </c>
      <c r="AD18" s="120">
        <f t="shared" si="19"/>
        <v>0</v>
      </c>
    </row>
    <row r="19" spans="1:34" ht="15.75" hidden="1" x14ac:dyDescent="0.25">
      <c r="A19" s="397" t="s">
        <v>339</v>
      </c>
      <c r="B19" s="138" t="s">
        <v>338</v>
      </c>
      <c r="C19" s="239">
        <v>1</v>
      </c>
      <c r="D19" s="239">
        <v>1</v>
      </c>
      <c r="E19" s="133">
        <v>2</v>
      </c>
      <c r="F19" s="129">
        <v>6050</v>
      </c>
      <c r="G19" s="120">
        <v>1.5</v>
      </c>
      <c r="H19" s="120">
        <f t="shared" si="9"/>
        <v>9075</v>
      </c>
      <c r="I19" s="120"/>
      <c r="J19" s="120">
        <f t="shared" si="10"/>
        <v>0</v>
      </c>
      <c r="K19" s="120"/>
      <c r="L19" s="120">
        <f t="shared" si="11"/>
        <v>0</v>
      </c>
      <c r="M19" s="120"/>
      <c r="N19" s="120">
        <f t="shared" si="12"/>
        <v>0</v>
      </c>
      <c r="O19" s="120"/>
      <c r="P19" s="120">
        <f t="shared" si="13"/>
        <v>0</v>
      </c>
      <c r="Q19" s="120"/>
      <c r="R19" s="120">
        <f t="shared" si="14"/>
        <v>0</v>
      </c>
      <c r="S19" s="120"/>
      <c r="T19" s="120">
        <f t="shared" si="15"/>
        <v>0</v>
      </c>
      <c r="U19" s="120">
        <f t="shared" si="15"/>
        <v>0</v>
      </c>
      <c r="V19" s="120">
        <f t="shared" si="15"/>
        <v>0</v>
      </c>
      <c r="W19" s="120">
        <f t="shared" si="16"/>
        <v>0</v>
      </c>
      <c r="X19" s="120">
        <f t="shared" si="16"/>
        <v>0</v>
      </c>
      <c r="Y19" s="120">
        <f t="shared" si="17"/>
        <v>0</v>
      </c>
      <c r="Z19" s="120"/>
      <c r="AA19" s="120">
        <f t="shared" si="18"/>
        <v>0</v>
      </c>
      <c r="AB19" s="120">
        <f t="shared" si="19"/>
        <v>0</v>
      </c>
      <c r="AC19" s="120">
        <f t="shared" si="19"/>
        <v>0</v>
      </c>
      <c r="AD19" s="120">
        <f t="shared" si="19"/>
        <v>0</v>
      </c>
    </row>
    <row r="20" spans="1:34" ht="78.75" hidden="1" x14ac:dyDescent="0.25">
      <c r="A20" s="397"/>
      <c r="B20" s="135" t="s">
        <v>337</v>
      </c>
      <c r="C20" s="239">
        <v>1</v>
      </c>
      <c r="D20" s="239">
        <v>1</v>
      </c>
      <c r="E20" s="120">
        <v>1</v>
      </c>
      <c r="F20" s="129">
        <v>6050</v>
      </c>
      <c r="G20" s="120">
        <v>1.5</v>
      </c>
      <c r="H20" s="120">
        <f t="shared" si="9"/>
        <v>9075</v>
      </c>
      <c r="I20" s="120"/>
      <c r="J20" s="120">
        <f t="shared" si="10"/>
        <v>0</v>
      </c>
      <c r="K20" s="120"/>
      <c r="L20" s="120">
        <f t="shared" si="11"/>
        <v>0</v>
      </c>
      <c r="M20" s="120"/>
      <c r="N20" s="120">
        <f t="shared" si="12"/>
        <v>0</v>
      </c>
      <c r="O20" s="120"/>
      <c r="P20" s="120">
        <f t="shared" si="13"/>
        <v>0</v>
      </c>
      <c r="Q20" s="120"/>
      <c r="R20" s="120">
        <f t="shared" si="14"/>
        <v>0</v>
      </c>
      <c r="S20" s="120"/>
      <c r="T20" s="120">
        <f t="shared" si="15"/>
        <v>0</v>
      </c>
      <c r="U20" s="120">
        <f t="shared" si="15"/>
        <v>0</v>
      </c>
      <c r="V20" s="120">
        <f t="shared" si="15"/>
        <v>0</v>
      </c>
      <c r="W20" s="120">
        <f t="shared" si="16"/>
        <v>0</v>
      </c>
      <c r="X20" s="120">
        <f t="shared" si="16"/>
        <v>0</v>
      </c>
      <c r="Y20" s="120">
        <f t="shared" si="17"/>
        <v>0</v>
      </c>
      <c r="Z20" s="120"/>
      <c r="AA20" s="120">
        <f t="shared" si="18"/>
        <v>0</v>
      </c>
      <c r="AB20" s="120">
        <f t="shared" si="19"/>
        <v>0</v>
      </c>
      <c r="AC20" s="120">
        <f t="shared" si="19"/>
        <v>0</v>
      </c>
      <c r="AD20" s="120">
        <f t="shared" si="19"/>
        <v>0</v>
      </c>
    </row>
    <row r="21" spans="1:34" ht="78.75" hidden="1" x14ac:dyDescent="0.25">
      <c r="A21" s="397"/>
      <c r="B21" s="138" t="s">
        <v>336</v>
      </c>
      <c r="C21" s="240">
        <v>1</v>
      </c>
      <c r="D21" s="240">
        <v>1</v>
      </c>
      <c r="E21" s="120">
        <v>1</v>
      </c>
      <c r="F21" s="129">
        <v>6050</v>
      </c>
      <c r="G21" s="120">
        <v>1.5</v>
      </c>
      <c r="H21" s="120">
        <f t="shared" si="9"/>
        <v>9075</v>
      </c>
      <c r="I21" s="120"/>
      <c r="J21" s="120">
        <f t="shared" si="10"/>
        <v>0</v>
      </c>
      <c r="K21" s="120"/>
      <c r="L21" s="120">
        <f t="shared" si="11"/>
        <v>0</v>
      </c>
      <c r="M21" s="120"/>
      <c r="N21" s="120">
        <f t="shared" si="12"/>
        <v>0</v>
      </c>
      <c r="O21" s="120"/>
      <c r="P21" s="120">
        <f t="shared" si="13"/>
        <v>0</v>
      </c>
      <c r="Q21" s="120"/>
      <c r="R21" s="120">
        <f t="shared" si="14"/>
        <v>0</v>
      </c>
      <c r="S21" s="120"/>
      <c r="T21" s="120">
        <f t="shared" si="15"/>
        <v>0</v>
      </c>
      <c r="U21" s="120">
        <f t="shared" si="15"/>
        <v>0</v>
      </c>
      <c r="V21" s="120">
        <f t="shared" si="15"/>
        <v>0</v>
      </c>
      <c r="W21" s="120">
        <f t="shared" si="16"/>
        <v>0</v>
      </c>
      <c r="X21" s="120">
        <f t="shared" si="16"/>
        <v>0</v>
      </c>
      <c r="Y21" s="120">
        <f t="shared" si="17"/>
        <v>0</v>
      </c>
      <c r="Z21" s="120"/>
      <c r="AA21" s="120">
        <f t="shared" si="18"/>
        <v>0</v>
      </c>
      <c r="AB21" s="120">
        <f t="shared" si="19"/>
        <v>0</v>
      </c>
      <c r="AC21" s="120">
        <f t="shared" si="19"/>
        <v>0</v>
      </c>
      <c r="AD21" s="120">
        <f t="shared" si="19"/>
        <v>0</v>
      </c>
    </row>
    <row r="22" spans="1:34" ht="31.5" hidden="1" x14ac:dyDescent="0.25">
      <c r="A22" s="139" t="s">
        <v>335</v>
      </c>
      <c r="B22" s="137" t="s">
        <v>334</v>
      </c>
      <c r="C22" s="239">
        <v>1</v>
      </c>
      <c r="D22" s="239">
        <v>1</v>
      </c>
      <c r="E22" s="120">
        <v>1</v>
      </c>
      <c r="F22" s="129">
        <v>6050</v>
      </c>
      <c r="G22" s="120">
        <v>1.5</v>
      </c>
      <c r="H22" s="120">
        <f t="shared" si="9"/>
        <v>9075</v>
      </c>
      <c r="I22" s="120"/>
      <c r="J22" s="120">
        <f t="shared" si="10"/>
        <v>0</v>
      </c>
      <c r="K22" s="120"/>
      <c r="L22" s="120">
        <f t="shared" si="11"/>
        <v>0</v>
      </c>
      <c r="M22" s="120"/>
      <c r="N22" s="120">
        <f t="shared" si="12"/>
        <v>0</v>
      </c>
      <c r="O22" s="120"/>
      <c r="P22" s="120">
        <f t="shared" si="13"/>
        <v>0</v>
      </c>
      <c r="Q22" s="120"/>
      <c r="R22" s="120">
        <f t="shared" si="14"/>
        <v>0</v>
      </c>
      <c r="S22" s="120"/>
      <c r="T22" s="120">
        <f t="shared" si="15"/>
        <v>0</v>
      </c>
      <c r="U22" s="120">
        <f t="shared" si="15"/>
        <v>0</v>
      </c>
      <c r="V22" s="120">
        <f t="shared" si="15"/>
        <v>0</v>
      </c>
      <c r="W22" s="120">
        <f t="shared" si="16"/>
        <v>0</v>
      </c>
      <c r="X22" s="120">
        <f t="shared" si="16"/>
        <v>0</v>
      </c>
      <c r="Y22" s="120">
        <f t="shared" si="17"/>
        <v>0</v>
      </c>
      <c r="Z22" s="120"/>
      <c r="AA22" s="120">
        <f t="shared" si="18"/>
        <v>0</v>
      </c>
      <c r="AB22" s="120">
        <f t="shared" si="19"/>
        <v>0</v>
      </c>
      <c r="AC22" s="120">
        <f t="shared" si="19"/>
        <v>0</v>
      </c>
      <c r="AD22" s="120">
        <f t="shared" si="19"/>
        <v>0</v>
      </c>
    </row>
    <row r="23" spans="1:34" ht="15.75" hidden="1" x14ac:dyDescent="0.25">
      <c r="A23" s="397" t="s">
        <v>333</v>
      </c>
      <c r="B23" s="138" t="s">
        <v>332</v>
      </c>
      <c r="C23" s="240">
        <v>22</v>
      </c>
      <c r="D23" s="240">
        <v>22</v>
      </c>
      <c r="E23" s="133">
        <v>24</v>
      </c>
      <c r="F23" s="129">
        <v>6050</v>
      </c>
      <c r="G23" s="120">
        <v>1.5</v>
      </c>
      <c r="H23" s="120">
        <f t="shared" si="9"/>
        <v>199650</v>
      </c>
      <c r="I23" s="120"/>
      <c r="J23" s="120">
        <f t="shared" si="10"/>
        <v>0</v>
      </c>
      <c r="K23" s="120"/>
      <c r="L23" s="120">
        <f t="shared" si="11"/>
        <v>0</v>
      </c>
      <c r="M23" s="120"/>
      <c r="N23" s="120">
        <f t="shared" si="12"/>
        <v>0</v>
      </c>
      <c r="O23" s="120"/>
      <c r="P23" s="120">
        <f t="shared" si="13"/>
        <v>0</v>
      </c>
      <c r="Q23" s="120"/>
      <c r="R23" s="120">
        <f t="shared" si="14"/>
        <v>0</v>
      </c>
      <c r="S23" s="120"/>
      <c r="T23" s="120">
        <f t="shared" si="15"/>
        <v>0</v>
      </c>
      <c r="U23" s="120">
        <f t="shared" si="15"/>
        <v>0</v>
      </c>
      <c r="V23" s="120">
        <f t="shared" si="15"/>
        <v>0</v>
      </c>
      <c r="W23" s="120">
        <f t="shared" si="16"/>
        <v>0</v>
      </c>
      <c r="X23" s="120">
        <f t="shared" si="16"/>
        <v>0</v>
      </c>
      <c r="Y23" s="120">
        <f t="shared" si="17"/>
        <v>0</v>
      </c>
      <c r="Z23" s="120"/>
      <c r="AA23" s="120">
        <f t="shared" si="18"/>
        <v>0</v>
      </c>
      <c r="AB23" s="120">
        <f t="shared" si="19"/>
        <v>0</v>
      </c>
      <c r="AC23" s="120">
        <f t="shared" si="19"/>
        <v>0</v>
      </c>
      <c r="AD23" s="120">
        <f t="shared" si="19"/>
        <v>0</v>
      </c>
    </row>
    <row r="24" spans="1:34" ht="31.5" hidden="1" x14ac:dyDescent="0.25">
      <c r="A24" s="397"/>
      <c r="B24" s="132" t="s">
        <v>331</v>
      </c>
      <c r="C24" s="130">
        <v>1</v>
      </c>
      <c r="D24" s="130">
        <v>1</v>
      </c>
      <c r="E24" s="120">
        <v>1</v>
      </c>
      <c r="F24" s="129">
        <v>6050</v>
      </c>
      <c r="G24" s="120">
        <v>1.5</v>
      </c>
      <c r="H24" s="120">
        <f t="shared" si="9"/>
        <v>9075</v>
      </c>
      <c r="I24" s="120"/>
      <c r="J24" s="120">
        <f t="shared" si="10"/>
        <v>0</v>
      </c>
      <c r="K24" s="120"/>
      <c r="L24" s="120">
        <f t="shared" si="11"/>
        <v>0</v>
      </c>
      <c r="M24" s="120"/>
      <c r="N24" s="120">
        <f t="shared" si="12"/>
        <v>0</v>
      </c>
      <c r="O24" s="120"/>
      <c r="P24" s="120">
        <f t="shared" si="13"/>
        <v>0</v>
      </c>
      <c r="Q24" s="120"/>
      <c r="R24" s="120">
        <f t="shared" si="14"/>
        <v>0</v>
      </c>
      <c r="S24" s="120"/>
      <c r="T24" s="120">
        <f t="shared" si="15"/>
        <v>0</v>
      </c>
      <c r="U24" s="120">
        <f t="shared" si="15"/>
        <v>0</v>
      </c>
      <c r="V24" s="120">
        <f t="shared" si="15"/>
        <v>0</v>
      </c>
      <c r="W24" s="120">
        <f t="shared" si="16"/>
        <v>0</v>
      </c>
      <c r="X24" s="120">
        <f t="shared" si="16"/>
        <v>0</v>
      </c>
      <c r="Y24" s="120">
        <f t="shared" si="17"/>
        <v>0</v>
      </c>
      <c r="Z24" s="120"/>
      <c r="AA24" s="120">
        <f t="shared" si="18"/>
        <v>0</v>
      </c>
      <c r="AB24" s="120">
        <f t="shared" si="19"/>
        <v>0</v>
      </c>
      <c r="AC24" s="120">
        <f t="shared" si="19"/>
        <v>0</v>
      </c>
      <c r="AD24" s="120">
        <f t="shared" si="19"/>
        <v>0</v>
      </c>
    </row>
    <row r="25" spans="1:34" ht="47.25" hidden="1" x14ac:dyDescent="0.25">
      <c r="A25" s="397"/>
      <c r="B25" s="135" t="s">
        <v>330</v>
      </c>
      <c r="C25" s="130">
        <v>2</v>
      </c>
      <c r="D25" s="130">
        <v>2</v>
      </c>
      <c r="E25" s="120">
        <v>2</v>
      </c>
      <c r="F25" s="129">
        <v>6050</v>
      </c>
      <c r="G25" s="120">
        <v>1.5</v>
      </c>
      <c r="H25" s="120">
        <f t="shared" si="9"/>
        <v>18150</v>
      </c>
      <c r="I25" s="120"/>
      <c r="J25" s="120">
        <f t="shared" si="10"/>
        <v>0</v>
      </c>
      <c r="K25" s="120"/>
      <c r="L25" s="120">
        <f t="shared" si="11"/>
        <v>0</v>
      </c>
      <c r="M25" s="120"/>
      <c r="N25" s="120">
        <f t="shared" si="12"/>
        <v>0</v>
      </c>
      <c r="O25" s="120"/>
      <c r="P25" s="120">
        <f t="shared" si="13"/>
        <v>0</v>
      </c>
      <c r="Q25" s="120"/>
      <c r="R25" s="120">
        <f t="shared" si="14"/>
        <v>0</v>
      </c>
      <c r="S25" s="120"/>
      <c r="T25" s="120">
        <f t="shared" si="15"/>
        <v>0</v>
      </c>
      <c r="U25" s="120">
        <f t="shared" si="15"/>
        <v>0</v>
      </c>
      <c r="V25" s="120">
        <f t="shared" si="15"/>
        <v>0</v>
      </c>
      <c r="W25" s="120">
        <f t="shared" si="16"/>
        <v>0</v>
      </c>
      <c r="X25" s="120">
        <f t="shared" si="16"/>
        <v>0</v>
      </c>
      <c r="Y25" s="120">
        <f t="shared" si="17"/>
        <v>0</v>
      </c>
      <c r="Z25" s="120"/>
      <c r="AA25" s="120">
        <f t="shared" si="18"/>
        <v>0</v>
      </c>
      <c r="AB25" s="120">
        <f t="shared" si="19"/>
        <v>0</v>
      </c>
      <c r="AC25" s="120">
        <f t="shared" si="19"/>
        <v>0</v>
      </c>
      <c r="AD25" s="120">
        <f t="shared" si="19"/>
        <v>0</v>
      </c>
    </row>
    <row r="26" spans="1:34" ht="15.75" hidden="1" x14ac:dyDescent="0.25">
      <c r="A26" s="397"/>
      <c r="B26" s="135" t="s">
        <v>329</v>
      </c>
      <c r="C26" s="130">
        <v>1</v>
      </c>
      <c r="D26" s="130">
        <v>1</v>
      </c>
      <c r="E26" s="120">
        <v>1</v>
      </c>
      <c r="F26" s="129">
        <v>6050</v>
      </c>
      <c r="G26" s="120">
        <v>1.5</v>
      </c>
      <c r="H26" s="120">
        <f t="shared" si="9"/>
        <v>9075</v>
      </c>
      <c r="I26" s="120"/>
      <c r="J26" s="120">
        <f t="shared" si="10"/>
        <v>0</v>
      </c>
      <c r="K26" s="120"/>
      <c r="L26" s="120">
        <f t="shared" si="11"/>
        <v>0</v>
      </c>
      <c r="M26" s="120"/>
      <c r="N26" s="120">
        <f t="shared" si="12"/>
        <v>0</v>
      </c>
      <c r="O26" s="120"/>
      <c r="P26" s="120">
        <f t="shared" si="13"/>
        <v>0</v>
      </c>
      <c r="Q26" s="120"/>
      <c r="R26" s="120">
        <f t="shared" si="14"/>
        <v>0</v>
      </c>
      <c r="S26" s="120"/>
      <c r="T26" s="120">
        <f t="shared" si="15"/>
        <v>0</v>
      </c>
      <c r="U26" s="120">
        <f t="shared" si="15"/>
        <v>0</v>
      </c>
      <c r="V26" s="120">
        <f t="shared" si="15"/>
        <v>0</v>
      </c>
      <c r="W26" s="120">
        <f t="shared" si="16"/>
        <v>0</v>
      </c>
      <c r="X26" s="120">
        <f t="shared" si="16"/>
        <v>0</v>
      </c>
      <c r="Y26" s="120">
        <f t="shared" si="17"/>
        <v>0</v>
      </c>
      <c r="Z26" s="120"/>
      <c r="AA26" s="120">
        <f t="shared" si="18"/>
        <v>0</v>
      </c>
      <c r="AB26" s="120">
        <f t="shared" si="19"/>
        <v>0</v>
      </c>
      <c r="AC26" s="120">
        <f t="shared" si="19"/>
        <v>0</v>
      </c>
      <c r="AD26" s="120">
        <f t="shared" si="19"/>
        <v>0</v>
      </c>
    </row>
    <row r="27" spans="1:34" ht="31.5" hidden="1" x14ac:dyDescent="0.25">
      <c r="A27" s="397"/>
      <c r="B27" s="135" t="s">
        <v>328</v>
      </c>
      <c r="C27" s="130">
        <v>2</v>
      </c>
      <c r="D27" s="130">
        <v>2</v>
      </c>
      <c r="E27" s="120">
        <v>2</v>
      </c>
      <c r="F27" s="129">
        <v>6050</v>
      </c>
      <c r="G27" s="120">
        <v>1.5</v>
      </c>
      <c r="H27" s="120">
        <f t="shared" si="9"/>
        <v>18150</v>
      </c>
      <c r="I27" s="120"/>
      <c r="J27" s="120">
        <f t="shared" si="10"/>
        <v>0</v>
      </c>
      <c r="K27" s="120"/>
      <c r="L27" s="120">
        <f t="shared" si="11"/>
        <v>0</v>
      </c>
      <c r="M27" s="120"/>
      <c r="N27" s="120">
        <f t="shared" si="12"/>
        <v>0</v>
      </c>
      <c r="O27" s="120"/>
      <c r="P27" s="120">
        <f t="shared" si="13"/>
        <v>0</v>
      </c>
      <c r="Q27" s="120"/>
      <c r="R27" s="120">
        <f t="shared" si="14"/>
        <v>0</v>
      </c>
      <c r="S27" s="120"/>
      <c r="T27" s="120">
        <f t="shared" si="15"/>
        <v>0</v>
      </c>
      <c r="U27" s="120">
        <f t="shared" si="15"/>
        <v>0</v>
      </c>
      <c r="V27" s="120">
        <f t="shared" si="15"/>
        <v>0</v>
      </c>
      <c r="W27" s="120">
        <f t="shared" si="16"/>
        <v>0</v>
      </c>
      <c r="X27" s="120">
        <f t="shared" si="16"/>
        <v>0</v>
      </c>
      <c r="Y27" s="120">
        <f t="shared" si="17"/>
        <v>0</v>
      </c>
      <c r="Z27" s="120"/>
      <c r="AA27" s="120">
        <f t="shared" si="18"/>
        <v>0</v>
      </c>
      <c r="AB27" s="120">
        <f t="shared" si="19"/>
        <v>0</v>
      </c>
      <c r="AC27" s="120">
        <f t="shared" si="19"/>
        <v>0</v>
      </c>
      <c r="AD27" s="120">
        <f t="shared" si="19"/>
        <v>0</v>
      </c>
    </row>
    <row r="28" spans="1:34" ht="31.5" hidden="1" x14ac:dyDescent="0.25">
      <c r="A28" s="397"/>
      <c r="B28" s="135" t="s">
        <v>327</v>
      </c>
      <c r="C28" s="130">
        <v>1</v>
      </c>
      <c r="D28" s="130">
        <v>1</v>
      </c>
      <c r="E28" s="120">
        <v>1</v>
      </c>
      <c r="F28" s="129">
        <v>6050</v>
      </c>
      <c r="G28" s="120">
        <v>1.5</v>
      </c>
      <c r="H28" s="120">
        <f t="shared" si="9"/>
        <v>9075</v>
      </c>
      <c r="I28" s="120"/>
      <c r="J28" s="120">
        <f t="shared" si="10"/>
        <v>0</v>
      </c>
      <c r="K28" s="120"/>
      <c r="L28" s="120">
        <f t="shared" si="11"/>
        <v>0</v>
      </c>
      <c r="M28" s="120"/>
      <c r="N28" s="120">
        <f t="shared" si="12"/>
        <v>0</v>
      </c>
      <c r="O28" s="120"/>
      <c r="P28" s="120">
        <f t="shared" si="13"/>
        <v>0</v>
      </c>
      <c r="Q28" s="120"/>
      <c r="R28" s="120">
        <f t="shared" si="14"/>
        <v>0</v>
      </c>
      <c r="S28" s="120"/>
      <c r="T28" s="120">
        <f t="shared" si="15"/>
        <v>0</v>
      </c>
      <c r="U28" s="120">
        <f t="shared" si="15"/>
        <v>0</v>
      </c>
      <c r="V28" s="120">
        <f t="shared" si="15"/>
        <v>0</v>
      </c>
      <c r="W28" s="120">
        <f t="shared" si="16"/>
        <v>0</v>
      </c>
      <c r="X28" s="120">
        <f t="shared" si="16"/>
        <v>0</v>
      </c>
      <c r="Y28" s="120">
        <f t="shared" si="17"/>
        <v>0</v>
      </c>
      <c r="Z28" s="120"/>
      <c r="AA28" s="120">
        <f t="shared" si="18"/>
        <v>0</v>
      </c>
      <c r="AB28" s="120">
        <f t="shared" si="19"/>
        <v>0</v>
      </c>
      <c r="AC28" s="120">
        <f t="shared" si="19"/>
        <v>0</v>
      </c>
      <c r="AD28" s="120">
        <f t="shared" si="19"/>
        <v>0</v>
      </c>
    </row>
    <row r="29" spans="1:34" ht="47.25" hidden="1" x14ac:dyDescent="0.25">
      <c r="A29" s="397"/>
      <c r="B29" s="135" t="s">
        <v>326</v>
      </c>
      <c r="C29" s="130">
        <v>2</v>
      </c>
      <c r="D29" s="130">
        <v>2</v>
      </c>
      <c r="E29" s="120">
        <v>2</v>
      </c>
      <c r="F29" s="129">
        <v>6050</v>
      </c>
      <c r="G29" s="120">
        <v>1.5</v>
      </c>
      <c r="H29" s="120">
        <f t="shared" si="9"/>
        <v>18150</v>
      </c>
      <c r="I29" s="120"/>
      <c r="J29" s="120">
        <f t="shared" si="10"/>
        <v>0</v>
      </c>
      <c r="K29" s="120"/>
      <c r="L29" s="120">
        <f t="shared" si="11"/>
        <v>0</v>
      </c>
      <c r="M29" s="120"/>
      <c r="N29" s="120">
        <f t="shared" si="12"/>
        <v>0</v>
      </c>
      <c r="O29" s="120"/>
      <c r="P29" s="120">
        <f t="shared" si="13"/>
        <v>0</v>
      </c>
      <c r="Q29" s="120"/>
      <c r="R29" s="120">
        <f t="shared" si="14"/>
        <v>0</v>
      </c>
      <c r="S29" s="120"/>
      <c r="T29" s="120">
        <f t="shared" si="15"/>
        <v>0</v>
      </c>
      <c r="U29" s="120">
        <f t="shared" si="15"/>
        <v>0</v>
      </c>
      <c r="V29" s="120">
        <f t="shared" si="15"/>
        <v>0</v>
      </c>
      <c r="W29" s="120">
        <f t="shared" si="16"/>
        <v>0</v>
      </c>
      <c r="X29" s="120">
        <f t="shared" si="16"/>
        <v>0</v>
      </c>
      <c r="Y29" s="120">
        <f t="shared" si="17"/>
        <v>0</v>
      </c>
      <c r="Z29" s="120"/>
      <c r="AA29" s="120">
        <f t="shared" si="18"/>
        <v>0</v>
      </c>
      <c r="AB29" s="120">
        <f t="shared" si="19"/>
        <v>0</v>
      </c>
      <c r="AC29" s="120">
        <f t="shared" si="19"/>
        <v>0</v>
      </c>
      <c r="AD29" s="120">
        <f t="shared" si="19"/>
        <v>0</v>
      </c>
    </row>
    <row r="30" spans="1:34" ht="15.75" hidden="1" x14ac:dyDescent="0.25">
      <c r="A30" s="397"/>
      <c r="B30" s="137" t="s">
        <v>325</v>
      </c>
      <c r="C30" s="130">
        <v>1</v>
      </c>
      <c r="D30" s="130">
        <v>1</v>
      </c>
      <c r="E30" s="120">
        <v>1</v>
      </c>
      <c r="F30" s="129">
        <v>6050</v>
      </c>
      <c r="G30" s="120">
        <v>1.5</v>
      </c>
      <c r="H30" s="120">
        <f t="shared" si="9"/>
        <v>9075</v>
      </c>
      <c r="I30" s="120"/>
      <c r="J30" s="120">
        <f t="shared" si="10"/>
        <v>0</v>
      </c>
      <c r="K30" s="120"/>
      <c r="L30" s="120">
        <f t="shared" si="11"/>
        <v>0</v>
      </c>
      <c r="M30" s="120"/>
      <c r="N30" s="120">
        <f t="shared" si="12"/>
        <v>0</v>
      </c>
      <c r="O30" s="120"/>
      <c r="P30" s="120">
        <f t="shared" si="13"/>
        <v>0</v>
      </c>
      <c r="Q30" s="120"/>
      <c r="R30" s="120">
        <f t="shared" si="14"/>
        <v>0</v>
      </c>
      <c r="S30" s="120"/>
      <c r="T30" s="120">
        <f t="shared" si="15"/>
        <v>0</v>
      </c>
      <c r="U30" s="120">
        <f t="shared" si="15"/>
        <v>0</v>
      </c>
      <c r="V30" s="120">
        <f t="shared" si="15"/>
        <v>0</v>
      </c>
      <c r="W30" s="120">
        <f t="shared" si="16"/>
        <v>0</v>
      </c>
      <c r="X30" s="120">
        <f t="shared" si="16"/>
        <v>0</v>
      </c>
      <c r="Y30" s="120">
        <f t="shared" si="17"/>
        <v>0</v>
      </c>
      <c r="Z30" s="120"/>
      <c r="AA30" s="120">
        <f t="shared" si="18"/>
        <v>0</v>
      </c>
      <c r="AB30" s="120">
        <f t="shared" si="19"/>
        <v>0</v>
      </c>
      <c r="AC30" s="120">
        <f t="shared" si="19"/>
        <v>0</v>
      </c>
      <c r="AD30" s="120">
        <f t="shared" si="19"/>
        <v>0</v>
      </c>
    </row>
    <row r="31" spans="1:34" ht="31.5" hidden="1" x14ac:dyDescent="0.25">
      <c r="A31" s="397" t="s">
        <v>324</v>
      </c>
      <c r="B31" s="137" t="s">
        <v>323</v>
      </c>
      <c r="C31" s="130">
        <v>1</v>
      </c>
      <c r="D31" s="130">
        <v>1</v>
      </c>
      <c r="E31" s="133">
        <v>2</v>
      </c>
      <c r="F31" s="129">
        <v>6050</v>
      </c>
      <c r="G31" s="120">
        <v>1.5</v>
      </c>
      <c r="H31" s="120">
        <f t="shared" si="9"/>
        <v>9075</v>
      </c>
      <c r="I31" s="120"/>
      <c r="J31" s="120">
        <f t="shared" si="10"/>
        <v>0</v>
      </c>
      <c r="K31" s="120"/>
      <c r="L31" s="120">
        <f t="shared" si="11"/>
        <v>0</v>
      </c>
      <c r="M31" s="120"/>
      <c r="N31" s="120">
        <f t="shared" si="12"/>
        <v>0</v>
      </c>
      <c r="O31" s="120"/>
      <c r="P31" s="120">
        <f t="shared" si="13"/>
        <v>0</v>
      </c>
      <c r="Q31" s="120"/>
      <c r="R31" s="120">
        <f t="shared" si="14"/>
        <v>0</v>
      </c>
      <c r="S31" s="120"/>
      <c r="T31" s="120">
        <f t="shared" si="15"/>
        <v>0</v>
      </c>
      <c r="U31" s="120">
        <f t="shared" si="15"/>
        <v>0</v>
      </c>
      <c r="V31" s="120">
        <f t="shared" si="15"/>
        <v>0</v>
      </c>
      <c r="W31" s="120">
        <f t="shared" si="16"/>
        <v>0</v>
      </c>
      <c r="X31" s="120">
        <f t="shared" si="16"/>
        <v>0</v>
      </c>
      <c r="Y31" s="120">
        <f t="shared" si="17"/>
        <v>0</v>
      </c>
      <c r="Z31" s="120"/>
      <c r="AA31" s="120">
        <f t="shared" si="18"/>
        <v>0</v>
      </c>
      <c r="AB31" s="120">
        <f t="shared" si="19"/>
        <v>0</v>
      </c>
      <c r="AC31" s="120">
        <f t="shared" si="19"/>
        <v>0</v>
      </c>
      <c r="AD31" s="120">
        <f t="shared" si="19"/>
        <v>0</v>
      </c>
    </row>
    <row r="32" spans="1:34" ht="15.75" hidden="1" x14ac:dyDescent="0.25">
      <c r="A32" s="397"/>
      <c r="B32" s="135" t="s">
        <v>322</v>
      </c>
      <c r="C32" s="130">
        <v>0.5</v>
      </c>
      <c r="D32" s="130">
        <v>0.5</v>
      </c>
      <c r="E32" s="133">
        <v>1</v>
      </c>
      <c r="F32" s="129">
        <v>6050</v>
      </c>
      <c r="G32" s="120">
        <v>1.5</v>
      </c>
      <c r="H32" s="120">
        <f t="shared" si="9"/>
        <v>4537.5</v>
      </c>
      <c r="I32" s="120"/>
      <c r="J32" s="120">
        <f t="shared" si="10"/>
        <v>0</v>
      </c>
      <c r="K32" s="120"/>
      <c r="L32" s="120">
        <f t="shared" si="11"/>
        <v>0</v>
      </c>
      <c r="M32" s="120"/>
      <c r="N32" s="120">
        <f t="shared" si="12"/>
        <v>0</v>
      </c>
      <c r="O32" s="120"/>
      <c r="P32" s="120">
        <f t="shared" si="13"/>
        <v>0</v>
      </c>
      <c r="Q32" s="120"/>
      <c r="R32" s="120">
        <f t="shared" si="14"/>
        <v>0</v>
      </c>
      <c r="S32" s="120"/>
      <c r="T32" s="120">
        <f t="shared" si="15"/>
        <v>0</v>
      </c>
      <c r="U32" s="120">
        <f t="shared" si="15"/>
        <v>0</v>
      </c>
      <c r="V32" s="120">
        <f t="shared" si="15"/>
        <v>0</v>
      </c>
      <c r="W32" s="120">
        <f t="shared" si="16"/>
        <v>0</v>
      </c>
      <c r="X32" s="120">
        <f t="shared" si="16"/>
        <v>0</v>
      </c>
      <c r="Y32" s="120">
        <f t="shared" si="17"/>
        <v>0</v>
      </c>
      <c r="Z32" s="120"/>
      <c r="AA32" s="120">
        <f t="shared" si="18"/>
        <v>0</v>
      </c>
      <c r="AB32" s="120">
        <f t="shared" si="19"/>
        <v>0</v>
      </c>
      <c r="AC32" s="120">
        <f t="shared" si="19"/>
        <v>0</v>
      </c>
      <c r="AD32" s="120">
        <f t="shared" si="19"/>
        <v>0</v>
      </c>
    </row>
    <row r="33" spans="1:34" ht="15.75" hidden="1" x14ac:dyDescent="0.25">
      <c r="A33" s="397"/>
      <c r="B33" s="135" t="s">
        <v>321</v>
      </c>
      <c r="C33" s="134">
        <v>1</v>
      </c>
      <c r="D33" s="130">
        <v>1</v>
      </c>
      <c r="E33" s="120">
        <v>1</v>
      </c>
      <c r="F33" s="129">
        <v>6050</v>
      </c>
      <c r="G33" s="120">
        <v>1.5</v>
      </c>
      <c r="H33" s="120">
        <f t="shared" si="9"/>
        <v>9075</v>
      </c>
      <c r="I33" s="120"/>
      <c r="J33" s="120">
        <f t="shared" si="10"/>
        <v>0</v>
      </c>
      <c r="K33" s="120"/>
      <c r="L33" s="120">
        <f t="shared" si="11"/>
        <v>0</v>
      </c>
      <c r="M33" s="120"/>
      <c r="N33" s="120">
        <f t="shared" si="12"/>
        <v>0</v>
      </c>
      <c r="O33" s="120"/>
      <c r="P33" s="120">
        <f t="shared" si="13"/>
        <v>0</v>
      </c>
      <c r="Q33" s="120"/>
      <c r="R33" s="120">
        <f t="shared" si="14"/>
        <v>0</v>
      </c>
      <c r="S33" s="120"/>
      <c r="T33" s="120">
        <f t="shared" si="15"/>
        <v>0</v>
      </c>
      <c r="U33" s="120">
        <f t="shared" si="15"/>
        <v>0</v>
      </c>
      <c r="V33" s="120">
        <f t="shared" si="15"/>
        <v>0</v>
      </c>
      <c r="W33" s="120">
        <f t="shared" si="16"/>
        <v>0</v>
      </c>
      <c r="X33" s="120">
        <f t="shared" si="16"/>
        <v>0</v>
      </c>
      <c r="Y33" s="120">
        <f t="shared" si="17"/>
        <v>0</v>
      </c>
      <c r="Z33" s="120"/>
      <c r="AA33" s="120">
        <f t="shared" si="18"/>
        <v>0</v>
      </c>
      <c r="AB33" s="120">
        <f t="shared" si="19"/>
        <v>0</v>
      </c>
      <c r="AC33" s="120">
        <f t="shared" si="19"/>
        <v>0</v>
      </c>
      <c r="AD33" s="120">
        <f t="shared" si="19"/>
        <v>0</v>
      </c>
    </row>
    <row r="34" spans="1:34" ht="15.75" hidden="1" x14ac:dyDescent="0.25">
      <c r="A34" s="397"/>
      <c r="B34" s="135" t="s">
        <v>320</v>
      </c>
      <c r="C34" s="134">
        <v>1</v>
      </c>
      <c r="D34" s="134">
        <v>1</v>
      </c>
      <c r="E34" s="133">
        <v>1</v>
      </c>
      <c r="F34" s="129">
        <v>6050</v>
      </c>
      <c r="G34" s="120">
        <v>1.5</v>
      </c>
      <c r="H34" s="120">
        <f t="shared" si="9"/>
        <v>9075</v>
      </c>
      <c r="I34" s="120"/>
      <c r="J34" s="120">
        <f t="shared" si="10"/>
        <v>0</v>
      </c>
      <c r="K34" s="120"/>
      <c r="L34" s="120">
        <f t="shared" si="11"/>
        <v>0</v>
      </c>
      <c r="M34" s="120"/>
      <c r="N34" s="120">
        <f t="shared" si="12"/>
        <v>0</v>
      </c>
      <c r="O34" s="120"/>
      <c r="P34" s="120">
        <f t="shared" si="13"/>
        <v>0</v>
      </c>
      <c r="Q34" s="120"/>
      <c r="R34" s="120">
        <f t="shared" si="14"/>
        <v>0</v>
      </c>
      <c r="S34" s="120"/>
      <c r="T34" s="120">
        <f t="shared" si="15"/>
        <v>0</v>
      </c>
      <c r="U34" s="120">
        <f t="shared" si="15"/>
        <v>0</v>
      </c>
      <c r="V34" s="120">
        <f t="shared" si="15"/>
        <v>0</v>
      </c>
      <c r="W34" s="120">
        <f t="shared" si="16"/>
        <v>0</v>
      </c>
      <c r="X34" s="120">
        <f t="shared" si="16"/>
        <v>0</v>
      </c>
      <c r="Y34" s="120">
        <f t="shared" si="17"/>
        <v>0</v>
      </c>
      <c r="Z34" s="120"/>
      <c r="AA34" s="120">
        <f t="shared" si="18"/>
        <v>0</v>
      </c>
      <c r="AB34" s="120">
        <f t="shared" si="19"/>
        <v>0</v>
      </c>
      <c r="AC34" s="120">
        <f t="shared" si="19"/>
        <v>0</v>
      </c>
      <c r="AD34" s="120">
        <f t="shared" si="19"/>
        <v>0</v>
      </c>
    </row>
    <row r="35" spans="1:34" ht="31.5" hidden="1" x14ac:dyDescent="0.25">
      <c r="A35" s="397"/>
      <c r="B35" s="136" t="s">
        <v>319</v>
      </c>
      <c r="C35" s="134">
        <v>1</v>
      </c>
      <c r="D35" s="134">
        <v>1</v>
      </c>
      <c r="E35" s="120">
        <v>1</v>
      </c>
      <c r="F35" s="129">
        <v>6050</v>
      </c>
      <c r="G35" s="120">
        <v>1.5</v>
      </c>
      <c r="H35" s="120">
        <f t="shared" si="9"/>
        <v>9075</v>
      </c>
      <c r="I35" s="120"/>
      <c r="J35" s="120">
        <f t="shared" si="10"/>
        <v>0</v>
      </c>
      <c r="K35" s="120"/>
      <c r="L35" s="120">
        <f t="shared" si="11"/>
        <v>0</v>
      </c>
      <c r="M35" s="120"/>
      <c r="N35" s="120">
        <f t="shared" si="12"/>
        <v>0</v>
      </c>
      <c r="O35" s="120"/>
      <c r="P35" s="120">
        <f t="shared" si="13"/>
        <v>0</v>
      </c>
      <c r="Q35" s="120"/>
      <c r="R35" s="120">
        <f t="shared" si="14"/>
        <v>0</v>
      </c>
      <c r="S35" s="120"/>
      <c r="T35" s="120">
        <f t="shared" si="15"/>
        <v>0</v>
      </c>
      <c r="U35" s="120">
        <f t="shared" si="15"/>
        <v>0</v>
      </c>
      <c r="V35" s="120">
        <f t="shared" si="15"/>
        <v>0</v>
      </c>
      <c r="W35" s="120">
        <f t="shared" si="16"/>
        <v>0</v>
      </c>
      <c r="X35" s="120">
        <f t="shared" si="16"/>
        <v>0</v>
      </c>
      <c r="Y35" s="120">
        <f t="shared" si="17"/>
        <v>0</v>
      </c>
      <c r="Z35" s="120"/>
      <c r="AA35" s="120">
        <f t="shared" si="18"/>
        <v>0</v>
      </c>
      <c r="AB35" s="120">
        <f t="shared" si="19"/>
        <v>0</v>
      </c>
      <c r="AC35" s="120">
        <f t="shared" si="19"/>
        <v>0</v>
      </c>
      <c r="AD35" s="120">
        <f t="shared" si="19"/>
        <v>0</v>
      </c>
    </row>
    <row r="36" spans="1:34" ht="31.5" hidden="1" x14ac:dyDescent="0.25">
      <c r="A36" s="397" t="s">
        <v>318</v>
      </c>
      <c r="B36" s="135" t="s">
        <v>317</v>
      </c>
      <c r="C36" s="134">
        <v>1</v>
      </c>
      <c r="D36" s="134">
        <v>1</v>
      </c>
      <c r="E36" s="120">
        <v>1</v>
      </c>
      <c r="F36" s="129">
        <v>6050</v>
      </c>
      <c r="G36" s="120">
        <v>1.3</v>
      </c>
      <c r="H36" s="120">
        <f t="shared" si="9"/>
        <v>7865</v>
      </c>
      <c r="I36" s="120"/>
      <c r="J36" s="120">
        <f t="shared" si="10"/>
        <v>0</v>
      </c>
      <c r="K36" s="120"/>
      <c r="L36" s="120">
        <f t="shared" si="11"/>
        <v>0</v>
      </c>
      <c r="M36" s="120"/>
      <c r="N36" s="120">
        <f t="shared" si="12"/>
        <v>0</v>
      </c>
      <c r="O36" s="120"/>
      <c r="P36" s="120">
        <f t="shared" si="13"/>
        <v>0</v>
      </c>
      <c r="Q36" s="120"/>
      <c r="R36" s="120">
        <f t="shared" si="14"/>
        <v>0</v>
      </c>
      <c r="S36" s="120"/>
      <c r="T36" s="120">
        <f t="shared" si="15"/>
        <v>0</v>
      </c>
      <c r="U36" s="120">
        <f t="shared" si="15"/>
        <v>0</v>
      </c>
      <c r="V36" s="120">
        <f t="shared" si="15"/>
        <v>0</v>
      </c>
      <c r="W36" s="120">
        <f t="shared" si="16"/>
        <v>0</v>
      </c>
      <c r="X36" s="120">
        <f t="shared" si="16"/>
        <v>0</v>
      </c>
      <c r="Y36" s="120">
        <f t="shared" si="17"/>
        <v>0</v>
      </c>
      <c r="Z36" s="120"/>
      <c r="AA36" s="120">
        <f t="shared" si="18"/>
        <v>0</v>
      </c>
      <c r="AB36" s="120">
        <f t="shared" si="19"/>
        <v>0</v>
      </c>
      <c r="AC36" s="120">
        <f t="shared" si="19"/>
        <v>0</v>
      </c>
      <c r="AD36" s="120">
        <f t="shared" si="19"/>
        <v>0</v>
      </c>
    </row>
    <row r="37" spans="1:34" ht="31.5" hidden="1" x14ac:dyDescent="0.25">
      <c r="A37" s="397"/>
      <c r="B37" s="132" t="s">
        <v>316</v>
      </c>
      <c r="C37" s="130">
        <v>14</v>
      </c>
      <c r="D37" s="130">
        <v>14</v>
      </c>
      <c r="E37" s="133">
        <v>14</v>
      </c>
      <c r="F37" s="129">
        <v>6050</v>
      </c>
      <c r="G37" s="120">
        <v>1.1000000000000001</v>
      </c>
      <c r="H37" s="120">
        <f t="shared" si="9"/>
        <v>93170.000000000015</v>
      </c>
      <c r="I37" s="120"/>
      <c r="J37" s="120">
        <f t="shared" si="10"/>
        <v>0</v>
      </c>
      <c r="K37" s="120"/>
      <c r="L37" s="120">
        <f t="shared" si="11"/>
        <v>0</v>
      </c>
      <c r="M37" s="120"/>
      <c r="N37" s="120">
        <f t="shared" si="12"/>
        <v>0</v>
      </c>
      <c r="O37" s="120"/>
      <c r="P37" s="120">
        <f t="shared" si="13"/>
        <v>0</v>
      </c>
      <c r="Q37" s="120"/>
      <c r="R37" s="120">
        <f t="shared" si="14"/>
        <v>0</v>
      </c>
      <c r="S37" s="120"/>
      <c r="T37" s="120">
        <f t="shared" si="15"/>
        <v>0</v>
      </c>
      <c r="U37" s="120">
        <f t="shared" si="15"/>
        <v>0</v>
      </c>
      <c r="V37" s="120">
        <f t="shared" si="15"/>
        <v>0</v>
      </c>
      <c r="W37" s="120">
        <f t="shared" si="16"/>
        <v>0</v>
      </c>
      <c r="X37" s="120">
        <f t="shared" si="16"/>
        <v>0</v>
      </c>
      <c r="Y37" s="120">
        <f t="shared" si="17"/>
        <v>0</v>
      </c>
      <c r="Z37" s="120"/>
      <c r="AA37" s="120">
        <f t="shared" si="18"/>
        <v>0</v>
      </c>
      <c r="AB37" s="120">
        <f t="shared" si="19"/>
        <v>0</v>
      </c>
      <c r="AC37" s="120">
        <f t="shared" si="19"/>
        <v>0</v>
      </c>
      <c r="AD37" s="120">
        <f t="shared" si="19"/>
        <v>0</v>
      </c>
    </row>
    <row r="38" spans="1:34" ht="15.75" hidden="1" x14ac:dyDescent="0.25">
      <c r="A38" s="404" t="s">
        <v>315</v>
      </c>
      <c r="B38" s="132" t="s">
        <v>314</v>
      </c>
      <c r="C38" s="130">
        <v>3</v>
      </c>
      <c r="D38" s="130">
        <v>3</v>
      </c>
      <c r="E38" s="120">
        <v>3</v>
      </c>
      <c r="F38" s="129">
        <v>6050</v>
      </c>
      <c r="G38" s="120">
        <v>1.1499999999999999</v>
      </c>
      <c r="H38" s="120">
        <f t="shared" si="9"/>
        <v>20872.499999999996</v>
      </c>
      <c r="I38" s="120"/>
      <c r="J38" s="120">
        <f t="shared" si="10"/>
        <v>0</v>
      </c>
      <c r="K38" s="120"/>
      <c r="L38" s="120">
        <f t="shared" si="11"/>
        <v>0</v>
      </c>
      <c r="M38" s="120"/>
      <c r="N38" s="120">
        <f t="shared" si="12"/>
        <v>0</v>
      </c>
      <c r="O38" s="120"/>
      <c r="P38" s="120">
        <f t="shared" si="13"/>
        <v>0</v>
      </c>
      <c r="Q38" s="120"/>
      <c r="R38" s="120">
        <f t="shared" si="14"/>
        <v>0</v>
      </c>
      <c r="S38" s="120"/>
      <c r="T38" s="120">
        <f t="shared" si="15"/>
        <v>0</v>
      </c>
      <c r="U38" s="120">
        <f t="shared" si="15"/>
        <v>0</v>
      </c>
      <c r="V38" s="120">
        <f t="shared" si="15"/>
        <v>0</v>
      </c>
      <c r="W38" s="120">
        <f t="shared" si="16"/>
        <v>0</v>
      </c>
      <c r="X38" s="120">
        <f t="shared" si="16"/>
        <v>0</v>
      </c>
      <c r="Y38" s="120">
        <f t="shared" si="17"/>
        <v>0</v>
      </c>
      <c r="Z38" s="120"/>
      <c r="AA38" s="120">
        <f t="shared" si="18"/>
        <v>0</v>
      </c>
      <c r="AB38" s="120">
        <f t="shared" si="19"/>
        <v>0</v>
      </c>
      <c r="AC38" s="120">
        <f t="shared" si="19"/>
        <v>0</v>
      </c>
      <c r="AD38" s="120">
        <f t="shared" si="19"/>
        <v>0</v>
      </c>
    </row>
    <row r="39" spans="1:34" ht="15.75" hidden="1" x14ac:dyDescent="0.25">
      <c r="A39" s="404"/>
      <c r="B39" s="132" t="s">
        <v>313</v>
      </c>
      <c r="C39" s="130">
        <v>3</v>
      </c>
      <c r="D39" s="130">
        <v>3</v>
      </c>
      <c r="E39" s="120">
        <v>3</v>
      </c>
      <c r="F39" s="129">
        <v>6050</v>
      </c>
      <c r="G39" s="120">
        <v>1.05</v>
      </c>
      <c r="H39" s="120">
        <f t="shared" si="9"/>
        <v>19057.5</v>
      </c>
      <c r="I39" s="120"/>
      <c r="J39" s="120">
        <f t="shared" si="10"/>
        <v>0</v>
      </c>
      <c r="K39" s="120"/>
      <c r="L39" s="120">
        <f t="shared" si="11"/>
        <v>0</v>
      </c>
      <c r="M39" s="120"/>
      <c r="N39" s="120">
        <f t="shared" si="12"/>
        <v>0</v>
      </c>
      <c r="O39" s="120"/>
      <c r="P39" s="120">
        <f t="shared" si="13"/>
        <v>0</v>
      </c>
      <c r="Q39" s="120"/>
      <c r="R39" s="120">
        <f t="shared" si="14"/>
        <v>0</v>
      </c>
      <c r="S39" s="120"/>
      <c r="T39" s="120">
        <f t="shared" si="15"/>
        <v>0</v>
      </c>
      <c r="U39" s="120">
        <f t="shared" si="15"/>
        <v>0</v>
      </c>
      <c r="V39" s="120">
        <f t="shared" si="15"/>
        <v>0</v>
      </c>
      <c r="W39" s="120">
        <f t="shared" si="16"/>
        <v>0</v>
      </c>
      <c r="X39" s="120">
        <f t="shared" si="16"/>
        <v>0</v>
      </c>
      <c r="Y39" s="120">
        <f t="shared" si="17"/>
        <v>0</v>
      </c>
      <c r="Z39" s="120"/>
      <c r="AA39" s="120">
        <f t="shared" si="18"/>
        <v>0</v>
      </c>
      <c r="AB39" s="120">
        <f t="shared" si="19"/>
        <v>0</v>
      </c>
      <c r="AC39" s="120">
        <f t="shared" si="19"/>
        <v>0</v>
      </c>
      <c r="AD39" s="120">
        <f t="shared" si="19"/>
        <v>0</v>
      </c>
    </row>
    <row r="40" spans="1:34" ht="31.5" hidden="1" x14ac:dyDescent="0.25">
      <c r="A40" s="404"/>
      <c r="B40" s="132" t="s">
        <v>312</v>
      </c>
      <c r="C40" s="130">
        <v>2</v>
      </c>
      <c r="D40" s="130">
        <v>2</v>
      </c>
      <c r="E40" s="120">
        <v>2</v>
      </c>
      <c r="F40" s="129">
        <v>6050</v>
      </c>
      <c r="G40" s="120">
        <v>1.05</v>
      </c>
      <c r="H40" s="120">
        <f t="shared" si="9"/>
        <v>12705</v>
      </c>
      <c r="I40" s="120"/>
      <c r="J40" s="120">
        <f t="shared" si="10"/>
        <v>0</v>
      </c>
      <c r="K40" s="120"/>
      <c r="L40" s="120">
        <f t="shared" si="11"/>
        <v>0</v>
      </c>
      <c r="M40" s="120"/>
      <c r="N40" s="120">
        <f t="shared" si="12"/>
        <v>0</v>
      </c>
      <c r="O40" s="120"/>
      <c r="P40" s="120">
        <f t="shared" si="13"/>
        <v>0</v>
      </c>
      <c r="Q40" s="120"/>
      <c r="R40" s="120">
        <f t="shared" si="14"/>
        <v>0</v>
      </c>
      <c r="S40" s="120"/>
      <c r="T40" s="120">
        <f t="shared" si="15"/>
        <v>0</v>
      </c>
      <c r="U40" s="120">
        <f t="shared" si="15"/>
        <v>0</v>
      </c>
      <c r="V40" s="120">
        <f t="shared" si="15"/>
        <v>0</v>
      </c>
      <c r="W40" s="120">
        <f t="shared" si="16"/>
        <v>0</v>
      </c>
      <c r="X40" s="120">
        <f t="shared" si="16"/>
        <v>0</v>
      </c>
      <c r="Y40" s="120">
        <f t="shared" si="17"/>
        <v>0</v>
      </c>
      <c r="Z40" s="120"/>
      <c r="AA40" s="120">
        <f t="shared" si="18"/>
        <v>0</v>
      </c>
      <c r="AB40" s="120">
        <f t="shared" si="19"/>
        <v>0</v>
      </c>
      <c r="AC40" s="120">
        <f t="shared" si="19"/>
        <v>0</v>
      </c>
      <c r="AD40" s="120">
        <f t="shared" si="19"/>
        <v>0</v>
      </c>
    </row>
    <row r="41" spans="1:34" ht="15.75" hidden="1" x14ac:dyDescent="0.25">
      <c r="A41" s="404"/>
      <c r="B41" s="132" t="s">
        <v>311</v>
      </c>
      <c r="C41" s="130">
        <v>1</v>
      </c>
      <c r="D41" s="130">
        <v>1</v>
      </c>
      <c r="E41" s="120">
        <v>1</v>
      </c>
      <c r="F41" s="129">
        <v>6050</v>
      </c>
      <c r="G41" s="120">
        <v>1.05</v>
      </c>
      <c r="H41" s="120">
        <f t="shared" si="9"/>
        <v>6352.5</v>
      </c>
      <c r="I41" s="120"/>
      <c r="J41" s="120">
        <f t="shared" si="10"/>
        <v>0</v>
      </c>
      <c r="K41" s="120"/>
      <c r="L41" s="120">
        <f t="shared" si="11"/>
        <v>0</v>
      </c>
      <c r="M41" s="120"/>
      <c r="N41" s="120">
        <f t="shared" si="12"/>
        <v>0</v>
      </c>
      <c r="O41" s="120"/>
      <c r="P41" s="120">
        <f t="shared" si="13"/>
        <v>0</v>
      </c>
      <c r="Q41" s="120"/>
      <c r="R41" s="120">
        <f t="shared" si="14"/>
        <v>0</v>
      </c>
      <c r="S41" s="120"/>
      <c r="T41" s="120">
        <f t="shared" si="15"/>
        <v>0</v>
      </c>
      <c r="U41" s="120">
        <f t="shared" si="15"/>
        <v>0</v>
      </c>
      <c r="V41" s="120">
        <f t="shared" si="15"/>
        <v>0</v>
      </c>
      <c r="W41" s="120">
        <f t="shared" si="16"/>
        <v>0</v>
      </c>
      <c r="X41" s="120">
        <f t="shared" si="16"/>
        <v>0</v>
      </c>
      <c r="Y41" s="120">
        <f t="shared" si="17"/>
        <v>0</v>
      </c>
      <c r="Z41" s="120"/>
      <c r="AA41" s="120">
        <f t="shared" si="18"/>
        <v>0</v>
      </c>
      <c r="AB41" s="120">
        <f t="shared" si="19"/>
        <v>0</v>
      </c>
      <c r="AC41" s="120">
        <f t="shared" si="19"/>
        <v>0</v>
      </c>
      <c r="AD41" s="120">
        <f t="shared" si="19"/>
        <v>0</v>
      </c>
    </row>
    <row r="42" spans="1:34" ht="47.25" hidden="1" x14ac:dyDescent="0.25">
      <c r="A42" s="404"/>
      <c r="B42" s="131" t="s">
        <v>310</v>
      </c>
      <c r="C42" s="130">
        <v>4</v>
      </c>
      <c r="D42" s="130">
        <v>4</v>
      </c>
      <c r="E42" s="120">
        <v>4</v>
      </c>
      <c r="F42" s="129">
        <v>6050</v>
      </c>
      <c r="G42" s="120">
        <v>1.05</v>
      </c>
      <c r="H42" s="120">
        <f t="shared" si="9"/>
        <v>25410</v>
      </c>
      <c r="I42" s="120"/>
      <c r="J42" s="120">
        <f t="shared" si="10"/>
        <v>0</v>
      </c>
      <c r="K42" s="120"/>
      <c r="L42" s="120">
        <f t="shared" si="11"/>
        <v>0</v>
      </c>
      <c r="M42" s="120"/>
      <c r="N42" s="120">
        <f t="shared" si="12"/>
        <v>0</v>
      </c>
      <c r="O42" s="120"/>
      <c r="P42" s="120">
        <f t="shared" si="13"/>
        <v>0</v>
      </c>
      <c r="Q42" s="120"/>
      <c r="R42" s="120">
        <f t="shared" si="14"/>
        <v>0</v>
      </c>
      <c r="S42" s="120"/>
      <c r="T42" s="120">
        <f t="shared" si="15"/>
        <v>0</v>
      </c>
      <c r="U42" s="120">
        <f t="shared" si="15"/>
        <v>0</v>
      </c>
      <c r="V42" s="120">
        <f t="shared" si="15"/>
        <v>0</v>
      </c>
      <c r="W42" s="120">
        <f t="shared" si="16"/>
        <v>0</v>
      </c>
      <c r="X42" s="120">
        <f t="shared" si="16"/>
        <v>0</v>
      </c>
      <c r="Y42" s="120">
        <f t="shared" si="17"/>
        <v>0</v>
      </c>
      <c r="Z42" s="120"/>
      <c r="AA42" s="120">
        <f t="shared" si="18"/>
        <v>0</v>
      </c>
      <c r="AB42" s="120">
        <f t="shared" si="19"/>
        <v>0</v>
      </c>
      <c r="AC42" s="120">
        <f t="shared" si="19"/>
        <v>0</v>
      </c>
      <c r="AD42" s="120">
        <f t="shared" si="19"/>
        <v>0</v>
      </c>
    </row>
    <row r="43" spans="1:34" ht="15.75" hidden="1" x14ac:dyDescent="0.25">
      <c r="A43" s="227"/>
      <c r="B43" s="128"/>
      <c r="C43" s="120"/>
      <c r="D43" s="120"/>
      <c r="E43" s="120"/>
      <c r="F43" s="129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</row>
    <row r="44" spans="1:34" ht="15.75" hidden="1" x14ac:dyDescent="0.25">
      <c r="A44" s="227"/>
      <c r="B44" s="128"/>
      <c r="C44" s="120"/>
      <c r="D44" s="120"/>
      <c r="E44" s="120"/>
      <c r="F44" s="129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</row>
    <row r="45" spans="1:34" ht="15.75" hidden="1" x14ac:dyDescent="0.25">
      <c r="A45" s="227"/>
      <c r="B45" s="128"/>
      <c r="C45" s="120"/>
      <c r="D45" s="120"/>
      <c r="E45" s="120"/>
      <c r="F45" s="129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</row>
    <row r="46" spans="1:34" ht="15.75" hidden="1" x14ac:dyDescent="0.25">
      <c r="A46" s="227"/>
      <c r="B46" s="128"/>
      <c r="C46" s="120"/>
      <c r="D46" s="120"/>
      <c r="E46" s="120"/>
      <c r="F46" s="129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</row>
    <row r="47" spans="1:34" s="125" customFormat="1" ht="15.75" hidden="1" x14ac:dyDescent="0.25">
      <c r="A47" s="227"/>
      <c r="B47" s="128" t="s">
        <v>305</v>
      </c>
      <c r="C47" s="128">
        <f>SUM(C18:C46)</f>
        <v>69.5</v>
      </c>
      <c r="D47" s="128">
        <f>SUM(D18:D46)</f>
        <v>69.5</v>
      </c>
      <c r="E47" s="128">
        <f>SUM(E18:E46)</f>
        <v>74</v>
      </c>
      <c r="F47" s="127">
        <f>SUM(F18:F46)</f>
        <v>151250</v>
      </c>
      <c r="G47" s="128">
        <v>0</v>
      </c>
      <c r="H47" s="127">
        <f>SUM(H18:H46)</f>
        <v>562045</v>
      </c>
      <c r="I47" s="127"/>
      <c r="J47" s="127">
        <f>SUM(J18:J46)</f>
        <v>0</v>
      </c>
      <c r="K47" s="127"/>
      <c r="L47" s="127">
        <f>SUM(L18:L46)</f>
        <v>0</v>
      </c>
      <c r="M47" s="127"/>
      <c r="N47" s="127">
        <f>SUM(N18:N46)</f>
        <v>0</v>
      </c>
      <c r="O47" s="127"/>
      <c r="P47" s="127">
        <f>SUM(P18:P46)</f>
        <v>0</v>
      </c>
      <c r="Q47" s="127"/>
      <c r="R47" s="127">
        <f>SUM(R18:R46)</f>
        <v>0</v>
      </c>
      <c r="S47" s="127"/>
      <c r="T47" s="127">
        <f t="shared" ref="T47:Y47" si="20">SUM(T18:T46)</f>
        <v>0</v>
      </c>
      <c r="U47" s="127">
        <f t="shared" si="20"/>
        <v>0</v>
      </c>
      <c r="V47" s="127">
        <f t="shared" si="20"/>
        <v>0</v>
      </c>
      <c r="W47" s="127">
        <f t="shared" si="20"/>
        <v>0</v>
      </c>
      <c r="X47" s="127">
        <f t="shared" si="20"/>
        <v>0</v>
      </c>
      <c r="Y47" s="127">
        <f t="shared" si="20"/>
        <v>0</v>
      </c>
      <c r="Z47" s="127"/>
      <c r="AA47" s="127">
        <f>SUM(AA18:AA46)</f>
        <v>0</v>
      </c>
      <c r="AB47" s="127">
        <f>SUM(AB18:AB46)</f>
        <v>0</v>
      </c>
      <c r="AC47" s="127">
        <f>SUM(AC18:AC46)</f>
        <v>0</v>
      </c>
      <c r="AD47" s="127">
        <f>SUM(AD18:AD46)</f>
        <v>0</v>
      </c>
      <c r="AE47" s="126"/>
      <c r="AF47" s="126"/>
      <c r="AG47" s="126"/>
      <c r="AH47" s="126"/>
    </row>
    <row r="48" spans="1:34" s="121" customFormat="1" ht="15" hidden="1" customHeight="1" x14ac:dyDescent="0.25">
      <c r="A48" s="124" t="s">
        <v>309</v>
      </c>
      <c r="B48" s="123"/>
      <c r="C48" s="122" t="e">
        <f>#REF!+C17+C47</f>
        <v>#REF!</v>
      </c>
      <c r="D48" s="122" t="e">
        <f>#REF!+D17+D47</f>
        <v>#REF!</v>
      </c>
      <c r="E48" s="122" t="e">
        <f>#REF!+E17+E47</f>
        <v>#REF!</v>
      </c>
      <c r="F48" s="122" t="e">
        <f>#REF!+F17+F47</f>
        <v>#REF!</v>
      </c>
      <c r="G48" s="122" t="e">
        <f>#REF!+G17+G47</f>
        <v>#REF!</v>
      </c>
      <c r="H48" s="122" t="e">
        <f>#REF!+H17+H47</f>
        <v>#REF!</v>
      </c>
      <c r="I48" s="122"/>
      <c r="J48" s="122" t="e">
        <f>#REF!+J17+J47</f>
        <v>#REF!</v>
      </c>
      <c r="K48" s="122"/>
      <c r="L48" s="122" t="e">
        <f>#REF!+L17+L47</f>
        <v>#REF!</v>
      </c>
      <c r="M48" s="122"/>
      <c r="N48" s="122" t="e">
        <f>#REF!+N17+N47</f>
        <v>#REF!</v>
      </c>
      <c r="O48" s="122"/>
      <c r="P48" s="122" t="e">
        <f>#REF!+P17+P47</f>
        <v>#REF!</v>
      </c>
      <c r="Q48" s="122"/>
      <c r="R48" s="122" t="e">
        <f>#REF!+R17+R47</f>
        <v>#REF!</v>
      </c>
      <c r="S48" s="122"/>
      <c r="T48" s="122" t="e">
        <f>#REF!+T17+T47</f>
        <v>#REF!</v>
      </c>
      <c r="U48" s="122" t="e">
        <f>#REF!+U17+U47</f>
        <v>#REF!</v>
      </c>
      <c r="V48" s="122" t="e">
        <f>#REF!+V17+V47</f>
        <v>#REF!</v>
      </c>
      <c r="W48" s="122" t="e">
        <f>#REF!+W17+W47</f>
        <v>#REF!</v>
      </c>
      <c r="X48" s="122" t="e">
        <f>#REF!+X17+X47</f>
        <v>#REF!</v>
      </c>
      <c r="Y48" s="122" t="e">
        <f>#REF!+Y17+Y47</f>
        <v>#REF!</v>
      </c>
      <c r="Z48" s="122"/>
      <c r="AA48" s="122" t="e">
        <f>#REF!+AA17+AA47</f>
        <v>#REF!</v>
      </c>
      <c r="AB48" s="122" t="e">
        <f>#REF!+AB17+AB47</f>
        <v>#REF!</v>
      </c>
      <c r="AC48" s="122" t="e">
        <f>#REF!+AC17+AC47</f>
        <v>#REF!</v>
      </c>
      <c r="AD48" s="122" t="e">
        <f>#REF!+AD17+AD47</f>
        <v>#REF!</v>
      </c>
      <c r="AE48" s="112"/>
      <c r="AF48" s="112"/>
      <c r="AG48" s="112"/>
      <c r="AH48" s="112"/>
    </row>
    <row r="49" spans="1:34" s="121" customFormat="1" ht="15" hidden="1" customHeight="1" x14ac:dyDescent="0.25">
      <c r="A49" s="124"/>
      <c r="B49" s="123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12"/>
      <c r="AF49" s="112"/>
      <c r="AG49" s="112"/>
      <c r="AH49" s="112"/>
    </row>
    <row r="50" spans="1:34" ht="15.75" hidden="1" x14ac:dyDescent="0.25">
      <c r="A50" s="120"/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</row>
    <row r="51" spans="1:34" ht="30" hidden="1" customHeight="1" x14ac:dyDescent="0.25">
      <c r="A51" s="405" t="s">
        <v>308</v>
      </c>
      <c r="B51" s="405"/>
      <c r="C51" s="405"/>
      <c r="D51" s="405"/>
      <c r="E51" s="405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</row>
    <row r="52" spans="1:34" ht="15.75" hidden="1" x14ac:dyDescent="0.25">
      <c r="A52" s="120"/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</row>
    <row r="53" spans="1:34" ht="30" hidden="1" customHeight="1" x14ac:dyDescent="0.25">
      <c r="A53" s="405" t="s">
        <v>307</v>
      </c>
      <c r="B53" s="405"/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</row>
    <row r="54" spans="1:34" ht="15.75" hidden="1" x14ac:dyDescent="0.25">
      <c r="A54" s="228" t="s">
        <v>306</v>
      </c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</row>
    <row r="55" spans="1:34" ht="15.75" x14ac:dyDescent="0.25">
      <c r="A55" s="406" t="s">
        <v>993</v>
      </c>
      <c r="B55" s="406"/>
      <c r="C55" s="289">
        <f>C11+C17</f>
        <v>0</v>
      </c>
      <c r="D55" s="289">
        <f>D11+D17</f>
        <v>0</v>
      </c>
      <c r="E55" s="289">
        <f>E11+E17</f>
        <v>0</v>
      </c>
      <c r="F55" s="290">
        <f>F11+F17</f>
        <v>0</v>
      </c>
      <c r="G55" s="290"/>
      <c r="H55" s="290">
        <f>H11+H17</f>
        <v>0</v>
      </c>
      <c r="I55" s="290" t="s">
        <v>358</v>
      </c>
      <c r="J55" s="290">
        <f>J11+J17</f>
        <v>0</v>
      </c>
      <c r="K55" s="290" t="s">
        <v>358</v>
      </c>
      <c r="L55" s="290">
        <f>L11+L17</f>
        <v>0</v>
      </c>
      <c r="M55" s="290" t="s">
        <v>358</v>
      </c>
      <c r="N55" s="290">
        <f>N11+N17</f>
        <v>0</v>
      </c>
      <c r="O55" s="290" t="s">
        <v>358</v>
      </c>
      <c r="P55" s="290">
        <f>P11+P17</f>
        <v>0</v>
      </c>
      <c r="Q55" s="290" t="s">
        <v>358</v>
      </c>
      <c r="R55" s="290">
        <f>R11+R17</f>
        <v>0</v>
      </c>
      <c r="S55" s="290" t="s">
        <v>358</v>
      </c>
      <c r="T55" s="290">
        <f t="shared" ref="T55:Y55" si="21">T11+T17</f>
        <v>0</v>
      </c>
      <c r="U55" s="290">
        <f t="shared" si="21"/>
        <v>0</v>
      </c>
      <c r="V55" s="290">
        <f t="shared" si="21"/>
        <v>0</v>
      </c>
      <c r="W55" s="290">
        <f t="shared" si="21"/>
        <v>0</v>
      </c>
      <c r="X55" s="290">
        <f t="shared" si="21"/>
        <v>0</v>
      </c>
      <c r="Y55" s="290">
        <f t="shared" si="21"/>
        <v>0</v>
      </c>
      <c r="Z55" s="290" t="s">
        <v>358</v>
      </c>
      <c r="AA55" s="290">
        <f>AA11+AA17</f>
        <v>0</v>
      </c>
      <c r="AB55" s="290">
        <f>AB11+AB17</f>
        <v>0</v>
      </c>
      <c r="AC55" s="290">
        <f>AC11+AC17</f>
        <v>0</v>
      </c>
      <c r="AD55" s="290">
        <f>AD11+AD17</f>
        <v>0</v>
      </c>
    </row>
    <row r="56" spans="1:34" x14ac:dyDescent="0.25">
      <c r="A56" s="226"/>
      <c r="B56" s="111"/>
      <c r="R56" s="112"/>
      <c r="T56" s="112"/>
    </row>
    <row r="57" spans="1:34" ht="15.75" x14ac:dyDescent="0.25">
      <c r="A57" s="119"/>
      <c r="B57" s="118"/>
      <c r="R57" s="112"/>
      <c r="T57" s="114"/>
      <c r="U57" s="117"/>
      <c r="V57" s="115"/>
      <c r="W57" s="115"/>
      <c r="X57" s="114"/>
      <c r="Y57" s="113"/>
    </row>
    <row r="58" spans="1:34" ht="15.75" x14ac:dyDescent="0.25">
      <c r="A58" s="384" t="s">
        <v>298</v>
      </c>
      <c r="B58" s="384"/>
      <c r="R58" s="112"/>
      <c r="T58" s="114"/>
      <c r="U58" s="116"/>
      <c r="V58" s="115"/>
      <c r="W58" s="115"/>
      <c r="X58" s="114"/>
      <c r="Y58" s="113"/>
    </row>
    <row r="59" spans="1:34" ht="15" customHeight="1" x14ac:dyDescent="0.25">
      <c r="A59" s="384"/>
      <c r="B59" s="384"/>
      <c r="C59" s="384"/>
      <c r="D59" s="384"/>
      <c r="R59" s="112"/>
      <c r="T59" s="114"/>
      <c r="U59" s="113"/>
      <c r="V59" s="115"/>
      <c r="W59" s="115"/>
      <c r="X59" s="114"/>
      <c r="Y59" s="113"/>
    </row>
    <row r="60" spans="1:34" x14ac:dyDescent="0.25">
      <c r="B60" s="111"/>
      <c r="R60" s="112"/>
      <c r="T60" s="114"/>
      <c r="U60" s="113"/>
      <c r="V60" s="115"/>
      <c r="W60" s="115"/>
      <c r="X60" s="115"/>
      <c r="Y60" s="113"/>
    </row>
    <row r="61" spans="1:34" ht="15" customHeight="1" x14ac:dyDescent="0.25">
      <c r="B61" s="111"/>
      <c r="R61" s="112"/>
      <c r="T61" s="114"/>
      <c r="U61" s="113"/>
      <c r="V61" s="113"/>
      <c r="W61" s="113"/>
      <c r="X61" s="113"/>
      <c r="Y61" s="113"/>
    </row>
    <row r="62" spans="1:34" x14ac:dyDescent="0.25">
      <c r="B62" s="111"/>
      <c r="R62" s="112"/>
      <c r="T62" s="112"/>
    </row>
    <row r="63" spans="1:34" x14ac:dyDescent="0.25">
      <c r="B63" s="111"/>
      <c r="R63" s="112"/>
      <c r="T63" s="112"/>
    </row>
    <row r="64" spans="1:34" x14ac:dyDescent="0.25">
      <c r="B64" s="111"/>
      <c r="G64" s="113"/>
      <c r="H64" s="113"/>
      <c r="I64" s="113"/>
      <c r="J64" s="113"/>
      <c r="K64" s="113"/>
      <c r="R64" s="112"/>
      <c r="T64" s="112"/>
    </row>
    <row r="65" spans="1:20" x14ac:dyDescent="0.25">
      <c r="B65" s="111"/>
      <c r="G65" s="113"/>
      <c r="H65" s="402"/>
      <c r="I65" s="403"/>
      <c r="J65" s="403"/>
      <c r="K65" s="113"/>
      <c r="R65" s="112"/>
      <c r="T65" s="112"/>
    </row>
    <row r="66" spans="1:20" x14ac:dyDescent="0.25">
      <c r="B66" s="111"/>
      <c r="G66" s="113"/>
      <c r="H66" s="402"/>
      <c r="I66" s="403"/>
      <c r="J66" s="403"/>
      <c r="K66" s="113"/>
      <c r="R66" s="112"/>
      <c r="T66" s="112"/>
    </row>
    <row r="67" spans="1:20" x14ac:dyDescent="0.25">
      <c r="B67" s="111"/>
      <c r="G67" s="113"/>
      <c r="H67" s="113"/>
      <c r="I67" s="113"/>
      <c r="J67" s="113"/>
      <c r="K67" s="113"/>
      <c r="R67" s="112"/>
      <c r="T67" s="112"/>
    </row>
    <row r="68" spans="1:20" x14ac:dyDescent="0.25">
      <c r="B68" s="111"/>
      <c r="R68" s="112"/>
      <c r="T68" s="112"/>
    </row>
    <row r="69" spans="1:20" x14ac:dyDescent="0.25">
      <c r="B69" s="111"/>
      <c r="R69" s="112"/>
      <c r="T69" s="112"/>
    </row>
    <row r="70" spans="1:20" x14ac:dyDescent="0.25">
      <c r="B70" s="111"/>
      <c r="R70" s="112"/>
      <c r="T70" s="112"/>
    </row>
    <row r="71" spans="1:20" x14ac:dyDescent="0.25">
      <c r="B71" s="111"/>
      <c r="R71" s="112"/>
      <c r="T71" s="112"/>
    </row>
    <row r="72" spans="1:20" x14ac:dyDescent="0.25">
      <c r="B72" s="111"/>
      <c r="R72" s="112"/>
      <c r="T72" s="112"/>
    </row>
    <row r="73" spans="1:20" x14ac:dyDescent="0.25">
      <c r="B73" s="111"/>
      <c r="R73" s="112"/>
      <c r="T73" s="112"/>
    </row>
    <row r="74" spans="1:20" x14ac:dyDescent="0.25">
      <c r="B74" s="111"/>
      <c r="R74" s="112"/>
      <c r="T74" s="112"/>
    </row>
    <row r="75" spans="1:20" x14ac:dyDescent="0.25">
      <c r="B75" s="111"/>
      <c r="R75" s="112"/>
      <c r="T75" s="112"/>
    </row>
    <row r="76" spans="1:20" x14ac:dyDescent="0.25">
      <c r="A76" s="111"/>
      <c r="Q76" s="112"/>
      <c r="S76" s="112"/>
    </row>
    <row r="77" spans="1:20" x14ac:dyDescent="0.25">
      <c r="A77" s="111"/>
      <c r="Q77" s="112"/>
      <c r="S77" s="112"/>
    </row>
    <row r="78" spans="1:20" x14ac:dyDescent="0.25">
      <c r="A78" s="111"/>
      <c r="Q78" s="112"/>
      <c r="S78" s="112"/>
    </row>
    <row r="79" spans="1:20" x14ac:dyDescent="0.25">
      <c r="A79" s="111"/>
      <c r="Q79" s="112"/>
      <c r="S79" s="112"/>
    </row>
    <row r="80" spans="1:20" x14ac:dyDescent="0.25">
      <c r="A80" s="111"/>
      <c r="Q80" s="112"/>
      <c r="S80" s="112"/>
    </row>
    <row r="81" spans="1:19" x14ac:dyDescent="0.25">
      <c r="A81" s="111"/>
      <c r="Q81" s="112"/>
      <c r="S81" s="112"/>
    </row>
    <row r="82" spans="1:19" x14ac:dyDescent="0.25">
      <c r="A82" s="111"/>
      <c r="Q82" s="112"/>
      <c r="S82" s="112"/>
    </row>
    <row r="83" spans="1:19" x14ac:dyDescent="0.25">
      <c r="A83" s="111"/>
      <c r="Q83" s="112"/>
      <c r="S83" s="112"/>
    </row>
    <row r="84" spans="1:19" x14ac:dyDescent="0.25">
      <c r="A84" s="111"/>
      <c r="Q84" s="112"/>
      <c r="S84" s="112"/>
    </row>
    <row r="85" spans="1:19" x14ac:dyDescent="0.25">
      <c r="A85" s="111"/>
      <c r="Q85" s="112"/>
      <c r="S85" s="112"/>
    </row>
    <row r="86" spans="1:19" x14ac:dyDescent="0.25">
      <c r="A86" s="111"/>
      <c r="Q86" s="112"/>
      <c r="S86" s="112"/>
    </row>
    <row r="87" spans="1:19" x14ac:dyDescent="0.25">
      <c r="A87" s="111"/>
      <c r="Q87" s="112"/>
      <c r="S87" s="112"/>
    </row>
    <row r="88" spans="1:19" x14ac:dyDescent="0.25">
      <c r="A88" s="111"/>
      <c r="Q88" s="112"/>
      <c r="S88" s="112"/>
    </row>
    <row r="89" spans="1:19" x14ac:dyDescent="0.25">
      <c r="A89" s="111"/>
      <c r="Q89" s="112"/>
      <c r="S89" s="112"/>
    </row>
    <row r="90" spans="1:19" x14ac:dyDescent="0.25">
      <c r="A90" s="111"/>
      <c r="Q90" s="112"/>
      <c r="S90" s="112"/>
    </row>
    <row r="91" spans="1:19" x14ac:dyDescent="0.25">
      <c r="A91" s="111"/>
      <c r="Q91" s="112"/>
      <c r="S91" s="112"/>
    </row>
    <row r="92" spans="1:19" x14ac:dyDescent="0.25">
      <c r="A92" s="111"/>
      <c r="Q92" s="112"/>
      <c r="S92" s="112"/>
    </row>
    <row r="93" spans="1:19" x14ac:dyDescent="0.25">
      <c r="A93" s="111"/>
      <c r="Q93" s="112"/>
      <c r="S93" s="112"/>
    </row>
    <row r="94" spans="1:19" x14ac:dyDescent="0.25">
      <c r="A94" s="111"/>
      <c r="Q94" s="112"/>
      <c r="S94" s="112"/>
    </row>
    <row r="95" spans="1:19" x14ac:dyDescent="0.25">
      <c r="A95" s="111"/>
      <c r="Q95" s="112"/>
      <c r="S95" s="112"/>
    </row>
    <row r="96" spans="1:19" x14ac:dyDescent="0.25">
      <c r="A96" s="111"/>
      <c r="Q96" s="112"/>
      <c r="S96" s="112"/>
    </row>
    <row r="97" spans="1:2" x14ac:dyDescent="0.25">
      <c r="A97" s="111"/>
    </row>
    <row r="98" spans="1:2" x14ac:dyDescent="0.25">
      <c r="A98" s="111"/>
    </row>
    <row r="99" spans="1:2" x14ac:dyDescent="0.25">
      <c r="A99" s="111"/>
    </row>
    <row r="100" spans="1:2" x14ac:dyDescent="0.25">
      <c r="A100" s="111"/>
    </row>
    <row r="101" spans="1:2" x14ac:dyDescent="0.25">
      <c r="A101" s="111"/>
    </row>
    <row r="102" spans="1:2" x14ac:dyDescent="0.25">
      <c r="A102" s="111"/>
    </row>
    <row r="103" spans="1:2" x14ac:dyDescent="0.25">
      <c r="B103" s="111"/>
    </row>
    <row r="104" spans="1:2" x14ac:dyDescent="0.25">
      <c r="B104" s="111"/>
    </row>
    <row r="105" spans="1:2" x14ac:dyDescent="0.25">
      <c r="B105" s="111"/>
    </row>
    <row r="106" spans="1:2" x14ac:dyDescent="0.25">
      <c r="B106" s="111"/>
    </row>
    <row r="107" spans="1:2" x14ac:dyDescent="0.25">
      <c r="B107" s="111"/>
    </row>
    <row r="108" spans="1:2" x14ac:dyDescent="0.25">
      <c r="B108" s="111"/>
    </row>
    <row r="109" spans="1:2" x14ac:dyDescent="0.25">
      <c r="B109" s="111"/>
    </row>
    <row r="110" spans="1:2" x14ac:dyDescent="0.25">
      <c r="B110" s="111"/>
    </row>
    <row r="111" spans="1:2" x14ac:dyDescent="0.25">
      <c r="B111" s="111"/>
    </row>
    <row r="112" spans="1:2" x14ac:dyDescent="0.25">
      <c r="B112" s="111"/>
    </row>
    <row r="113" spans="2:2" x14ac:dyDescent="0.25">
      <c r="B113" s="111"/>
    </row>
    <row r="114" spans="2:2" x14ac:dyDescent="0.25">
      <c r="B114" s="111"/>
    </row>
    <row r="115" spans="2:2" x14ac:dyDescent="0.25">
      <c r="B115" s="111"/>
    </row>
    <row r="116" spans="2:2" x14ac:dyDescent="0.25">
      <c r="B116" s="111"/>
    </row>
    <row r="117" spans="2:2" x14ac:dyDescent="0.25">
      <c r="B117" s="111"/>
    </row>
    <row r="118" spans="2:2" x14ac:dyDescent="0.25">
      <c r="B118" s="111"/>
    </row>
    <row r="119" spans="2:2" x14ac:dyDescent="0.25">
      <c r="B119" s="111"/>
    </row>
    <row r="120" spans="2:2" x14ac:dyDescent="0.25">
      <c r="B120" s="111"/>
    </row>
    <row r="121" spans="2:2" x14ac:dyDescent="0.25">
      <c r="B121" s="111"/>
    </row>
    <row r="122" spans="2:2" x14ac:dyDescent="0.25">
      <c r="B122" s="111"/>
    </row>
    <row r="123" spans="2:2" x14ac:dyDescent="0.25">
      <c r="B123" s="111"/>
    </row>
    <row r="124" spans="2:2" x14ac:dyDescent="0.25">
      <c r="B124" s="111"/>
    </row>
    <row r="125" spans="2:2" x14ac:dyDescent="0.25">
      <c r="B125" s="111"/>
    </row>
    <row r="126" spans="2:2" x14ac:dyDescent="0.25">
      <c r="B126" s="111"/>
    </row>
    <row r="127" spans="2:2" x14ac:dyDescent="0.25">
      <c r="B127" s="111"/>
    </row>
    <row r="128" spans="2:2" x14ac:dyDescent="0.25">
      <c r="B128" s="111"/>
    </row>
    <row r="129" spans="2:2" x14ac:dyDescent="0.25">
      <c r="B129" s="111"/>
    </row>
    <row r="130" spans="2:2" x14ac:dyDescent="0.25">
      <c r="B130" s="111"/>
    </row>
    <row r="131" spans="2:2" x14ac:dyDescent="0.25">
      <c r="B131" s="111"/>
    </row>
    <row r="132" spans="2:2" x14ac:dyDescent="0.25">
      <c r="B132" s="111"/>
    </row>
    <row r="133" spans="2:2" x14ac:dyDescent="0.25">
      <c r="B133" s="111"/>
    </row>
    <row r="134" spans="2:2" x14ac:dyDescent="0.25">
      <c r="B134" s="111"/>
    </row>
    <row r="135" spans="2:2" x14ac:dyDescent="0.25">
      <c r="B135" s="111"/>
    </row>
    <row r="136" spans="2:2" x14ac:dyDescent="0.25">
      <c r="B136" s="111"/>
    </row>
    <row r="137" spans="2:2" x14ac:dyDescent="0.25">
      <c r="B137" s="111"/>
    </row>
    <row r="138" spans="2:2" x14ac:dyDescent="0.25">
      <c r="B138" s="111"/>
    </row>
    <row r="139" spans="2:2" x14ac:dyDescent="0.25">
      <c r="B139" s="111"/>
    </row>
    <row r="140" spans="2:2" x14ac:dyDescent="0.25">
      <c r="B140" s="111"/>
    </row>
    <row r="141" spans="2:2" x14ac:dyDescent="0.25">
      <c r="B141" s="111"/>
    </row>
    <row r="142" spans="2:2" x14ac:dyDescent="0.25">
      <c r="B142" s="111"/>
    </row>
    <row r="143" spans="2:2" x14ac:dyDescent="0.25">
      <c r="B143" s="111"/>
    </row>
    <row r="144" spans="2:2" x14ac:dyDescent="0.25">
      <c r="B144" s="111"/>
    </row>
    <row r="145" spans="2:2" x14ac:dyDescent="0.25">
      <c r="B145" s="111"/>
    </row>
    <row r="146" spans="2:2" x14ac:dyDescent="0.25">
      <c r="B146" s="111"/>
    </row>
    <row r="147" spans="2:2" x14ac:dyDescent="0.25">
      <c r="B147" s="111"/>
    </row>
    <row r="148" spans="2:2" x14ac:dyDescent="0.25">
      <c r="B148" s="111"/>
    </row>
    <row r="149" spans="2:2" x14ac:dyDescent="0.25">
      <c r="B149" s="111"/>
    </row>
    <row r="150" spans="2:2" x14ac:dyDescent="0.25">
      <c r="B150" s="111"/>
    </row>
    <row r="151" spans="2:2" x14ac:dyDescent="0.25">
      <c r="B151" s="111"/>
    </row>
    <row r="152" spans="2:2" x14ac:dyDescent="0.25">
      <c r="B152" s="111"/>
    </row>
    <row r="153" spans="2:2" x14ac:dyDescent="0.25">
      <c r="B153" s="111"/>
    </row>
    <row r="154" spans="2:2" x14ac:dyDescent="0.25">
      <c r="B154" s="111"/>
    </row>
    <row r="155" spans="2:2" x14ac:dyDescent="0.25">
      <c r="B155" s="111"/>
    </row>
    <row r="156" spans="2:2" x14ac:dyDescent="0.25">
      <c r="B156" s="111"/>
    </row>
    <row r="157" spans="2:2" x14ac:dyDescent="0.25">
      <c r="B157" s="111"/>
    </row>
    <row r="158" spans="2:2" x14ac:dyDescent="0.25">
      <c r="B158" s="111"/>
    </row>
    <row r="159" spans="2:2" x14ac:dyDescent="0.25">
      <c r="B159" s="111"/>
    </row>
    <row r="160" spans="2:2" x14ac:dyDescent="0.25">
      <c r="B160" s="111"/>
    </row>
    <row r="161" spans="2:2" x14ac:dyDescent="0.25">
      <c r="B161" s="111"/>
    </row>
    <row r="162" spans="2:2" x14ac:dyDescent="0.25">
      <c r="B162" s="111"/>
    </row>
    <row r="163" spans="2:2" x14ac:dyDescent="0.25">
      <c r="B163" s="111"/>
    </row>
    <row r="164" spans="2:2" x14ac:dyDescent="0.25">
      <c r="B164" s="111"/>
    </row>
    <row r="165" spans="2:2" x14ac:dyDescent="0.25">
      <c r="B165" s="111"/>
    </row>
    <row r="166" spans="2:2" x14ac:dyDescent="0.25">
      <c r="B166" s="111"/>
    </row>
    <row r="167" spans="2:2" x14ac:dyDescent="0.25">
      <c r="B167" s="111"/>
    </row>
    <row r="168" spans="2:2" x14ac:dyDescent="0.25">
      <c r="B168" s="111"/>
    </row>
    <row r="169" spans="2:2" x14ac:dyDescent="0.25">
      <c r="B169" s="111"/>
    </row>
    <row r="170" spans="2:2" x14ac:dyDescent="0.25">
      <c r="B170" s="111"/>
    </row>
    <row r="171" spans="2:2" x14ac:dyDescent="0.25">
      <c r="B171" s="111"/>
    </row>
    <row r="172" spans="2:2" x14ac:dyDescent="0.25">
      <c r="B172" s="111"/>
    </row>
    <row r="173" spans="2:2" x14ac:dyDescent="0.25">
      <c r="B173" s="111"/>
    </row>
    <row r="174" spans="2:2" x14ac:dyDescent="0.25">
      <c r="B174" s="111"/>
    </row>
    <row r="175" spans="2:2" x14ac:dyDescent="0.25">
      <c r="B175" s="111"/>
    </row>
    <row r="176" spans="2:2" x14ac:dyDescent="0.25">
      <c r="B176" s="111"/>
    </row>
    <row r="177" spans="2:2" x14ac:dyDescent="0.25">
      <c r="B177" s="111"/>
    </row>
    <row r="178" spans="2:2" x14ac:dyDescent="0.25">
      <c r="B178" s="111"/>
    </row>
    <row r="179" spans="2:2" x14ac:dyDescent="0.25">
      <c r="B179" s="111"/>
    </row>
    <row r="180" spans="2:2" x14ac:dyDescent="0.25">
      <c r="B180" s="111"/>
    </row>
    <row r="181" spans="2:2" x14ac:dyDescent="0.25">
      <c r="B181" s="111"/>
    </row>
    <row r="182" spans="2:2" x14ac:dyDescent="0.25">
      <c r="B182" s="111"/>
    </row>
    <row r="183" spans="2:2" x14ac:dyDescent="0.25">
      <c r="B183" s="111"/>
    </row>
    <row r="184" spans="2:2" x14ac:dyDescent="0.25">
      <c r="B184" s="111"/>
    </row>
    <row r="185" spans="2:2" x14ac:dyDescent="0.25">
      <c r="B185" s="111"/>
    </row>
    <row r="186" spans="2:2" x14ac:dyDescent="0.25">
      <c r="B186" s="111"/>
    </row>
    <row r="187" spans="2:2" x14ac:dyDescent="0.25">
      <c r="B187" s="111"/>
    </row>
    <row r="188" spans="2:2" x14ac:dyDescent="0.25">
      <c r="B188" s="111"/>
    </row>
    <row r="189" spans="2:2" x14ac:dyDescent="0.25">
      <c r="B189" s="111"/>
    </row>
    <row r="190" spans="2:2" x14ac:dyDescent="0.25">
      <c r="B190" s="111"/>
    </row>
    <row r="191" spans="2:2" x14ac:dyDescent="0.25">
      <c r="B191" s="111"/>
    </row>
    <row r="192" spans="2:2" x14ac:dyDescent="0.25">
      <c r="B192" s="111"/>
    </row>
    <row r="193" spans="2:2" x14ac:dyDescent="0.25">
      <c r="B193" s="111"/>
    </row>
    <row r="194" spans="2:2" x14ac:dyDescent="0.25">
      <c r="B194" s="111"/>
    </row>
    <row r="195" spans="2:2" x14ac:dyDescent="0.25">
      <c r="B195" s="111"/>
    </row>
    <row r="196" spans="2:2" x14ac:dyDescent="0.25">
      <c r="B196" s="111"/>
    </row>
    <row r="197" spans="2:2" x14ac:dyDescent="0.25">
      <c r="B197" s="111"/>
    </row>
    <row r="198" spans="2:2" x14ac:dyDescent="0.25">
      <c r="B198" s="111"/>
    </row>
    <row r="199" spans="2:2" x14ac:dyDescent="0.25">
      <c r="B199" s="111"/>
    </row>
    <row r="200" spans="2:2" x14ac:dyDescent="0.25">
      <c r="B200" s="111"/>
    </row>
    <row r="201" spans="2:2" x14ac:dyDescent="0.25">
      <c r="B201" s="111"/>
    </row>
    <row r="202" spans="2:2" x14ac:dyDescent="0.25">
      <c r="B202" s="111"/>
    </row>
    <row r="203" spans="2:2" x14ac:dyDescent="0.25">
      <c r="B203" s="111"/>
    </row>
    <row r="204" spans="2:2" x14ac:dyDescent="0.25">
      <c r="B204" s="111"/>
    </row>
    <row r="205" spans="2:2" x14ac:dyDescent="0.25">
      <c r="B205" s="111"/>
    </row>
    <row r="206" spans="2:2" x14ac:dyDescent="0.25">
      <c r="B206" s="111"/>
    </row>
    <row r="207" spans="2:2" x14ac:dyDescent="0.25">
      <c r="B207" s="111"/>
    </row>
    <row r="208" spans="2:2" x14ac:dyDescent="0.25">
      <c r="B208" s="111"/>
    </row>
    <row r="209" spans="2:2" x14ac:dyDescent="0.25">
      <c r="B209" s="111"/>
    </row>
    <row r="210" spans="2:2" x14ac:dyDescent="0.25">
      <c r="B210" s="111"/>
    </row>
    <row r="211" spans="2:2" x14ac:dyDescent="0.25">
      <c r="B211" s="111"/>
    </row>
    <row r="212" spans="2:2" x14ac:dyDescent="0.25">
      <c r="B212" s="111"/>
    </row>
    <row r="213" spans="2:2" x14ac:dyDescent="0.25">
      <c r="B213" s="111"/>
    </row>
    <row r="214" spans="2:2" x14ac:dyDescent="0.25">
      <c r="B214" s="111"/>
    </row>
    <row r="215" spans="2:2" x14ac:dyDescent="0.25">
      <c r="B215" s="111"/>
    </row>
    <row r="216" spans="2:2" x14ac:dyDescent="0.25">
      <c r="B216" s="111"/>
    </row>
    <row r="217" spans="2:2" x14ac:dyDescent="0.25">
      <c r="B217" s="111"/>
    </row>
    <row r="218" spans="2:2" x14ac:dyDescent="0.25">
      <c r="B218" s="111"/>
    </row>
    <row r="219" spans="2:2" x14ac:dyDescent="0.25">
      <c r="B219" s="111"/>
    </row>
    <row r="220" spans="2:2" x14ac:dyDescent="0.25">
      <c r="B220" s="111"/>
    </row>
    <row r="221" spans="2:2" x14ac:dyDescent="0.25">
      <c r="B221" s="111"/>
    </row>
    <row r="222" spans="2:2" x14ac:dyDescent="0.25">
      <c r="B222" s="111"/>
    </row>
    <row r="223" spans="2:2" x14ac:dyDescent="0.25">
      <c r="B223" s="111"/>
    </row>
    <row r="224" spans="2:2" x14ac:dyDescent="0.25">
      <c r="B224" s="111"/>
    </row>
    <row r="225" spans="2:2" x14ac:dyDescent="0.25">
      <c r="B225" s="111"/>
    </row>
    <row r="226" spans="2:2" x14ac:dyDescent="0.25">
      <c r="B226" s="111"/>
    </row>
    <row r="227" spans="2:2" x14ac:dyDescent="0.25">
      <c r="B227" s="111"/>
    </row>
    <row r="228" spans="2:2" x14ac:dyDescent="0.25">
      <c r="B228" s="111"/>
    </row>
    <row r="229" spans="2:2" x14ac:dyDescent="0.25">
      <c r="B229" s="111"/>
    </row>
    <row r="230" spans="2:2" x14ac:dyDescent="0.25">
      <c r="B230" s="111"/>
    </row>
    <row r="231" spans="2:2" x14ac:dyDescent="0.25">
      <c r="B231" s="111"/>
    </row>
    <row r="232" spans="2:2" x14ac:dyDescent="0.25">
      <c r="B232" s="111"/>
    </row>
    <row r="233" spans="2:2" x14ac:dyDescent="0.25">
      <c r="B233" s="111"/>
    </row>
    <row r="234" spans="2:2" x14ac:dyDescent="0.25">
      <c r="B234" s="111"/>
    </row>
    <row r="235" spans="2:2" x14ac:dyDescent="0.25">
      <c r="B235" s="111"/>
    </row>
    <row r="236" spans="2:2" x14ac:dyDescent="0.25">
      <c r="B236" s="111"/>
    </row>
    <row r="237" spans="2:2" x14ac:dyDescent="0.25">
      <c r="B237" s="111"/>
    </row>
    <row r="238" spans="2:2" x14ac:dyDescent="0.25">
      <c r="B238" s="111"/>
    </row>
    <row r="239" spans="2:2" x14ac:dyDescent="0.25">
      <c r="B239" s="111"/>
    </row>
    <row r="240" spans="2:2" x14ac:dyDescent="0.25">
      <c r="B240" s="111"/>
    </row>
    <row r="241" spans="2:2" x14ac:dyDescent="0.25">
      <c r="B241" s="111"/>
    </row>
    <row r="242" spans="2:2" x14ac:dyDescent="0.25">
      <c r="B242" s="111"/>
    </row>
    <row r="243" spans="2:2" x14ac:dyDescent="0.25">
      <c r="B243" s="111"/>
    </row>
    <row r="244" spans="2:2" x14ac:dyDescent="0.25">
      <c r="B244" s="111"/>
    </row>
  </sheetData>
  <mergeCells count="45">
    <mergeCell ref="H65:H66"/>
    <mergeCell ref="I65:I66"/>
    <mergeCell ref="J65:J66"/>
    <mergeCell ref="A38:A42"/>
    <mergeCell ref="A51:E51"/>
    <mergeCell ref="A53:B53"/>
    <mergeCell ref="A55:B55"/>
    <mergeCell ref="A58:B58"/>
    <mergeCell ref="A59:D59"/>
    <mergeCell ref="A10:A11"/>
    <mergeCell ref="A12:A17"/>
    <mergeCell ref="A19:A21"/>
    <mergeCell ref="A23:A30"/>
    <mergeCell ref="A31:A35"/>
    <mergeCell ref="A36:A37"/>
    <mergeCell ref="AC7:AC9"/>
    <mergeCell ref="AD7:AD9"/>
    <mergeCell ref="C8:C9"/>
    <mergeCell ref="D8:D9"/>
    <mergeCell ref="E8:E9"/>
    <mergeCell ref="I8:J8"/>
    <mergeCell ref="K8:L8"/>
    <mergeCell ref="M8:N8"/>
    <mergeCell ref="V7:V8"/>
    <mergeCell ref="W7:W9"/>
    <mergeCell ref="X7:X9"/>
    <mergeCell ref="Y7:Y9"/>
    <mergeCell ref="Z7:AA8"/>
    <mergeCell ref="AB7:AB9"/>
    <mergeCell ref="H7:H9"/>
    <mergeCell ref="I7:N7"/>
    <mergeCell ref="O7:P8"/>
    <mergeCell ref="Q7:R8"/>
    <mergeCell ref="S7:T8"/>
    <mergeCell ref="U7:U9"/>
    <mergeCell ref="X1:AD1"/>
    <mergeCell ref="F4:T4"/>
    <mergeCell ref="F5:T5"/>
    <mergeCell ref="AB5:AC5"/>
    <mergeCell ref="Z6:AD6"/>
    <mergeCell ref="A7:A9"/>
    <mergeCell ref="B7:B9"/>
    <mergeCell ref="C7:E7"/>
    <mergeCell ref="F7:F9"/>
    <mergeCell ref="G7:G9"/>
  </mergeCells>
  <pageMargins left="0.59055118110236227" right="0" top="0.19685039370078741" bottom="0" header="0.31496062992125984" footer="0.31496062992125984"/>
  <pageSetup paperSize="9" scale="65" fitToWidth="2" orientation="landscape" verticalDpi="18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43"/>
  <sheetViews>
    <sheetView view="pageBreakPreview" zoomScale="70" zoomScaleNormal="60" zoomScaleSheetLayoutView="70" workbookViewId="0">
      <pane xSplit="4" ySplit="8" topLeftCell="T9" activePane="bottomRight" state="frozen"/>
      <selection activeCell="Z32" sqref="Z32"/>
      <selection pane="topRight" activeCell="Z32" sqref="Z32"/>
      <selection pane="bottomLeft" activeCell="Z32" sqref="Z32"/>
      <selection pane="bottomRight" activeCell="Z32" sqref="Z32"/>
    </sheetView>
  </sheetViews>
  <sheetFormatPr defaultRowHeight="15" x14ac:dyDescent="0.25"/>
  <cols>
    <col min="1" max="1" width="15.28515625" style="110" customWidth="1"/>
    <col min="2" max="2" width="20.7109375" style="110" customWidth="1"/>
    <col min="3" max="3" width="10.85546875" style="110" customWidth="1"/>
    <col min="4" max="4" width="12.85546875" style="110" customWidth="1"/>
    <col min="5" max="5" width="14" style="110" customWidth="1"/>
    <col min="6" max="6" width="13.85546875" style="110" customWidth="1"/>
    <col min="7" max="7" width="7.42578125" style="110" customWidth="1"/>
    <col min="8" max="8" width="14.5703125" style="110" customWidth="1"/>
    <col min="9" max="9" width="7.28515625" style="110" customWidth="1"/>
    <col min="10" max="11" width="12.7109375" style="110" customWidth="1"/>
    <col min="12" max="12" width="17.7109375" style="110" customWidth="1"/>
    <col min="13" max="13" width="7.28515625" style="110" customWidth="1"/>
    <col min="14" max="14" width="17.7109375" style="110" customWidth="1"/>
    <col min="15" max="15" width="7.140625" style="110" customWidth="1"/>
    <col min="16" max="16" width="17.7109375" style="110" customWidth="1"/>
    <col min="17" max="17" width="6.42578125" style="110" customWidth="1"/>
    <col min="18" max="18" width="17.7109375" style="110" customWidth="1"/>
    <col min="19" max="19" width="6.7109375" style="110" customWidth="1"/>
    <col min="20" max="20" width="18.7109375" style="110" customWidth="1"/>
    <col min="21" max="21" width="6.42578125" style="110" customWidth="1"/>
    <col min="22" max="22" width="14.42578125" style="110" customWidth="1"/>
    <col min="23" max="23" width="7.42578125" style="110" customWidth="1"/>
    <col min="24" max="24" width="14.5703125" style="110" customWidth="1"/>
    <col min="25" max="25" width="19" style="110" customWidth="1"/>
    <col min="26" max="26" width="14.5703125" style="156" customWidth="1"/>
    <col min="27" max="27" width="17.42578125" style="156" customWidth="1"/>
    <col min="28" max="28" width="19.42578125" style="110" customWidth="1"/>
    <col min="29" max="29" width="19" style="110" customWidth="1"/>
    <col min="30" max="30" width="7.28515625" style="110" customWidth="1"/>
    <col min="31" max="31" width="16.140625" style="156" customWidth="1"/>
    <col min="32" max="33" width="18.42578125" style="110" customWidth="1"/>
    <col min="34" max="34" width="8.28515625" style="110" customWidth="1"/>
    <col min="35" max="37" width="18.42578125" style="110" customWidth="1"/>
    <col min="38" max="38" width="9.140625" style="110"/>
    <col min="39" max="39" width="18.42578125" style="110" hidden="1" customWidth="1"/>
    <col min="40" max="40" width="17.42578125" style="110" customWidth="1"/>
    <col min="41" max="50" width="9.140625" style="110"/>
    <col min="51" max="16384" width="9.140625" style="109"/>
  </cols>
  <sheetData>
    <row r="1" spans="1:50" ht="102.75" customHeight="1" x14ac:dyDescent="0.25">
      <c r="AF1" s="391" t="s">
        <v>934</v>
      </c>
      <c r="AG1" s="391"/>
      <c r="AH1" s="391"/>
      <c r="AI1" s="391"/>
      <c r="AJ1" s="391"/>
      <c r="AK1" s="391"/>
    </row>
    <row r="3" spans="1:50" ht="23.25" customHeight="1" x14ac:dyDescent="0.25">
      <c r="A3" s="407" t="s">
        <v>994</v>
      </c>
      <c r="B3" s="407"/>
      <c r="C3" s="407"/>
      <c r="D3" s="407"/>
      <c r="E3" s="407"/>
      <c r="F3" s="407"/>
      <c r="G3" s="407"/>
      <c r="H3" s="407"/>
      <c r="I3" s="407"/>
      <c r="J3" s="407"/>
      <c r="K3" s="407"/>
      <c r="L3" s="407"/>
      <c r="M3" s="407"/>
      <c r="N3" s="407"/>
      <c r="O3" s="407"/>
      <c r="P3" s="407"/>
      <c r="Q3" s="407"/>
      <c r="R3" s="407"/>
      <c r="S3" s="407"/>
      <c r="T3" s="407"/>
      <c r="U3" s="407"/>
      <c r="V3" s="407"/>
      <c r="W3" s="407"/>
      <c r="X3" s="407"/>
      <c r="Y3" s="407"/>
    </row>
    <row r="4" spans="1:50" x14ac:dyDescent="0.25">
      <c r="G4" s="408"/>
      <c r="H4" s="408"/>
      <c r="I4" s="408"/>
      <c r="J4" s="408"/>
      <c r="K4" s="232"/>
      <c r="AJ4" s="394"/>
      <c r="AK4" s="394"/>
    </row>
    <row r="5" spans="1:50" x14ac:dyDescent="0.25">
      <c r="AJ5" s="394" t="s">
        <v>371</v>
      </c>
      <c r="AK5" s="394"/>
    </row>
    <row r="6" spans="1:50" s="152" customFormat="1" ht="15" customHeight="1" x14ac:dyDescent="0.25">
      <c r="A6" s="387" t="s">
        <v>356</v>
      </c>
      <c r="B6" s="387" t="s">
        <v>355</v>
      </c>
      <c r="C6" s="409" t="s">
        <v>370</v>
      </c>
      <c r="D6" s="410"/>
      <c r="E6" s="410"/>
      <c r="F6" s="411" t="s">
        <v>353</v>
      </c>
      <c r="G6" s="390" t="s">
        <v>369</v>
      </c>
      <c r="H6" s="389" t="s">
        <v>351</v>
      </c>
      <c r="I6" s="399" t="s">
        <v>368</v>
      </c>
      <c r="J6" s="399"/>
      <c r="K6" s="412" t="s">
        <v>367</v>
      </c>
      <c r="L6" s="388" t="s">
        <v>366</v>
      </c>
      <c r="M6" s="409" t="s">
        <v>365</v>
      </c>
      <c r="N6" s="410"/>
      <c r="O6" s="410"/>
      <c r="P6" s="410"/>
      <c r="Q6" s="410"/>
      <c r="R6" s="415"/>
      <c r="S6" s="388" t="s">
        <v>364</v>
      </c>
      <c r="T6" s="388"/>
      <c r="U6" s="388" t="s">
        <v>348</v>
      </c>
      <c r="V6" s="388"/>
      <c r="W6" s="388" t="s">
        <v>347</v>
      </c>
      <c r="X6" s="388"/>
      <c r="Y6" s="412" t="s">
        <v>995</v>
      </c>
      <c r="Z6" s="399" t="s">
        <v>996</v>
      </c>
      <c r="AA6" s="388" t="s">
        <v>988</v>
      </c>
      <c r="AB6" s="388" t="s">
        <v>989</v>
      </c>
      <c r="AC6" s="412" t="s">
        <v>990</v>
      </c>
      <c r="AD6" s="422" t="s">
        <v>345</v>
      </c>
      <c r="AE6" s="422"/>
      <c r="AF6" s="419" t="s">
        <v>971</v>
      </c>
      <c r="AG6" s="419" t="s">
        <v>972</v>
      </c>
      <c r="AH6" s="419" t="s">
        <v>997</v>
      </c>
      <c r="AI6" s="419"/>
      <c r="AJ6" s="419" t="s">
        <v>998</v>
      </c>
      <c r="AK6" s="416" t="s">
        <v>976</v>
      </c>
      <c r="AL6" s="153"/>
      <c r="AM6" s="419" t="s">
        <v>363</v>
      </c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</row>
    <row r="7" spans="1:50" s="152" customFormat="1" ht="72.75" customHeight="1" x14ac:dyDescent="0.25">
      <c r="A7" s="387"/>
      <c r="B7" s="387"/>
      <c r="C7" s="420" t="s">
        <v>955</v>
      </c>
      <c r="D7" s="420" t="s">
        <v>956</v>
      </c>
      <c r="E7" s="420" t="s">
        <v>957</v>
      </c>
      <c r="F7" s="411"/>
      <c r="G7" s="390"/>
      <c r="H7" s="389"/>
      <c r="I7" s="399"/>
      <c r="J7" s="399"/>
      <c r="K7" s="413"/>
      <c r="L7" s="388"/>
      <c r="M7" s="389" t="s">
        <v>344</v>
      </c>
      <c r="N7" s="389"/>
      <c r="O7" s="389" t="s">
        <v>343</v>
      </c>
      <c r="P7" s="389"/>
      <c r="Q7" s="389" t="s">
        <v>342</v>
      </c>
      <c r="R7" s="389"/>
      <c r="S7" s="388"/>
      <c r="T7" s="388"/>
      <c r="U7" s="388"/>
      <c r="V7" s="388"/>
      <c r="W7" s="388"/>
      <c r="X7" s="388"/>
      <c r="Y7" s="413"/>
      <c r="Z7" s="399"/>
      <c r="AA7" s="388"/>
      <c r="AB7" s="388"/>
      <c r="AC7" s="413"/>
      <c r="AD7" s="422"/>
      <c r="AE7" s="422"/>
      <c r="AF7" s="419"/>
      <c r="AG7" s="419"/>
      <c r="AH7" s="419"/>
      <c r="AI7" s="419"/>
      <c r="AJ7" s="419"/>
      <c r="AK7" s="417"/>
      <c r="AL7" s="153"/>
      <c r="AM7" s="419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</row>
    <row r="8" spans="1:50" s="152" customFormat="1" ht="18" customHeight="1" x14ac:dyDescent="0.25">
      <c r="A8" s="387"/>
      <c r="B8" s="387"/>
      <c r="C8" s="421"/>
      <c r="D8" s="421"/>
      <c r="E8" s="421"/>
      <c r="F8" s="411"/>
      <c r="G8" s="390"/>
      <c r="H8" s="389"/>
      <c r="I8" s="229" t="s">
        <v>299</v>
      </c>
      <c r="J8" s="229" t="s">
        <v>283</v>
      </c>
      <c r="K8" s="414"/>
      <c r="L8" s="388"/>
      <c r="M8" s="154" t="s">
        <v>279</v>
      </c>
      <c r="N8" s="154" t="s">
        <v>283</v>
      </c>
      <c r="O8" s="154" t="s">
        <v>279</v>
      </c>
      <c r="P8" s="154" t="s">
        <v>283</v>
      </c>
      <c r="Q8" s="154" t="s">
        <v>279</v>
      </c>
      <c r="R8" s="154" t="s">
        <v>283</v>
      </c>
      <c r="S8" s="229" t="s">
        <v>279</v>
      </c>
      <c r="T8" s="229" t="s">
        <v>283</v>
      </c>
      <c r="U8" s="229" t="s">
        <v>279</v>
      </c>
      <c r="V8" s="229" t="s">
        <v>283</v>
      </c>
      <c r="W8" s="229" t="s">
        <v>279</v>
      </c>
      <c r="X8" s="229" t="s">
        <v>283</v>
      </c>
      <c r="Y8" s="414"/>
      <c r="Z8" s="291"/>
      <c r="AA8" s="388"/>
      <c r="AB8" s="388"/>
      <c r="AC8" s="414"/>
      <c r="AD8" s="229" t="s">
        <v>299</v>
      </c>
      <c r="AE8" s="231" t="s">
        <v>283</v>
      </c>
      <c r="AF8" s="419"/>
      <c r="AG8" s="419"/>
      <c r="AH8" s="229" t="s">
        <v>279</v>
      </c>
      <c r="AI8" s="229" t="s">
        <v>283</v>
      </c>
      <c r="AJ8" s="419"/>
      <c r="AK8" s="418"/>
      <c r="AL8" s="153"/>
      <c r="AM8" s="419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</row>
    <row r="9" spans="1:50" ht="30.75" customHeight="1" x14ac:dyDescent="0.25">
      <c r="A9" s="230" t="s">
        <v>362</v>
      </c>
      <c r="B9" s="173"/>
      <c r="C9" s="168"/>
      <c r="D9" s="168"/>
      <c r="E9" s="168"/>
      <c r="F9" s="168"/>
      <c r="G9" s="169"/>
      <c r="H9" s="168">
        <f>F9*G9</f>
        <v>0</v>
      </c>
      <c r="I9" s="168"/>
      <c r="J9" s="168">
        <f>H9*I9</f>
        <v>0</v>
      </c>
      <c r="K9" s="168"/>
      <c r="L9" s="168">
        <f>H9+J9+K9</f>
        <v>0</v>
      </c>
      <c r="M9" s="292"/>
      <c r="N9" s="168"/>
      <c r="O9" s="292"/>
      <c r="P9" s="168">
        <f>L9*O9</f>
        <v>0</v>
      </c>
      <c r="Q9" s="292"/>
      <c r="R9" s="168">
        <f>L9*Q9</f>
        <v>0</v>
      </c>
      <c r="S9" s="292">
        <v>0.2</v>
      </c>
      <c r="T9" s="167">
        <f>(L9+N9+P9+R9)*S9</f>
        <v>0</v>
      </c>
      <c r="U9" s="292">
        <v>0.7</v>
      </c>
      <c r="V9" s="168">
        <f>(L9+N9+P9+R9+T9)*U9</f>
        <v>0</v>
      </c>
      <c r="W9" s="292">
        <v>0.5</v>
      </c>
      <c r="X9" s="168">
        <f>(L9+N9+P9+R9+T9)*W9</f>
        <v>0</v>
      </c>
      <c r="Y9" s="168">
        <f>(L9+N9+P9+R9+T9+V9+X9)</f>
        <v>0</v>
      </c>
      <c r="Z9" s="168">
        <f>IF(($Z$8-(L9+P9)*1.2*2.2)&lt;0,0,$Z$8-(L9+P9)*1.2*2.2)</f>
        <v>0</v>
      </c>
      <c r="AA9" s="168">
        <f>Y9+Z9</f>
        <v>0</v>
      </c>
      <c r="AB9" s="168">
        <f>AA9*D9</f>
        <v>0</v>
      </c>
      <c r="AC9" s="168">
        <f>AB9*12</f>
        <v>0</v>
      </c>
      <c r="AD9" s="292">
        <v>0.1</v>
      </c>
      <c r="AE9" s="168">
        <f>AA9*12*E9*AD9</f>
        <v>0</v>
      </c>
      <c r="AF9" s="167">
        <f>AA9*12*1.1</f>
        <v>0</v>
      </c>
      <c r="AG9" s="167">
        <f>AC9+AE9</f>
        <v>0</v>
      </c>
      <c r="AH9" s="292" t="e">
        <f>AI9/AF9</f>
        <v>#DIV/0!</v>
      </c>
      <c r="AI9" s="167">
        <f>ROUND((IF(AF9&lt;=1917000,AF9*2.9%,1917000*2.9%)+IF(AF9&lt;=1917000,AF9*22%,1917000*22%+(AF9-1917000)*10%)+AF9*(5.1%+0.2%)),2)</f>
        <v>0</v>
      </c>
      <c r="AJ9" s="167" t="e">
        <f>AG9*AH9</f>
        <v>#DIV/0!</v>
      </c>
      <c r="AK9" s="167" t="e">
        <f>AG9+AJ9</f>
        <v>#DIV/0!</v>
      </c>
      <c r="AM9" s="167" t="e">
        <f>AF9/#REF!/12</f>
        <v>#REF!</v>
      </c>
    </row>
    <row r="10" spans="1:50" ht="31.5" customHeight="1" x14ac:dyDescent="0.25">
      <c r="A10" s="423" t="s">
        <v>361</v>
      </c>
      <c r="B10" s="173"/>
      <c r="C10" s="168"/>
      <c r="D10" s="168"/>
      <c r="E10" s="168"/>
      <c r="F10" s="168"/>
      <c r="G10" s="169"/>
      <c r="H10" s="168">
        <f>F10*G10</f>
        <v>0</v>
      </c>
      <c r="I10" s="168"/>
      <c r="J10" s="168">
        <f>H10*I10</f>
        <v>0</v>
      </c>
      <c r="K10" s="168"/>
      <c r="L10" s="168">
        <f>H10+J10+K10</f>
        <v>0</v>
      </c>
      <c r="M10" s="292"/>
      <c r="N10" s="168"/>
      <c r="O10" s="292"/>
      <c r="P10" s="168">
        <f>L10*O10</f>
        <v>0</v>
      </c>
      <c r="Q10" s="292"/>
      <c r="R10" s="168">
        <f>L10*Q10</f>
        <v>0</v>
      </c>
      <c r="S10" s="292">
        <v>0.2</v>
      </c>
      <c r="T10" s="167">
        <f>(L10+N10+P10+R10)*S10</f>
        <v>0</v>
      </c>
      <c r="U10" s="292">
        <v>0.7</v>
      </c>
      <c r="V10" s="168">
        <f t="shared" ref="V10:V13" si="0">(L10+N10+P10+R10+T10)*U10</f>
        <v>0</v>
      </c>
      <c r="W10" s="292">
        <v>0.5</v>
      </c>
      <c r="X10" s="168">
        <f t="shared" ref="X10:X13" si="1">(L10+N10+P10+R10+T10)*W10</f>
        <v>0</v>
      </c>
      <c r="Y10" s="168">
        <f>(L10+N10+P10+R10+T10+V10+X10)</f>
        <v>0</v>
      </c>
      <c r="Z10" s="168">
        <f>IF(($Z$8-(L10+P10)*1.2*2.2)&lt;0,0,$Z$8-(L10+P10)*1.2*2.2)</f>
        <v>0</v>
      </c>
      <c r="AA10" s="168">
        <f t="shared" ref="AA10:AA13" si="2">Y10+Z10</f>
        <v>0</v>
      </c>
      <c r="AB10" s="168">
        <f t="shared" ref="AB10:AB13" si="3">AA10*D10</f>
        <v>0</v>
      </c>
      <c r="AC10" s="168">
        <f>AB10*12*D10</f>
        <v>0</v>
      </c>
      <c r="AD10" s="292">
        <v>0.1</v>
      </c>
      <c r="AE10" s="168">
        <f t="shared" ref="AE10:AE13" si="4">AA10*12*E10*AD10</f>
        <v>0</v>
      </c>
      <c r="AF10" s="167">
        <f t="shared" ref="AF10:AF13" si="5">AA10*12*1.1</f>
        <v>0</v>
      </c>
      <c r="AG10" s="167">
        <f t="shared" ref="AG10:AG13" si="6">AC10+AE10</f>
        <v>0</v>
      </c>
      <c r="AH10" s="292" t="e">
        <f t="shared" ref="AH10:AH13" si="7">AI10/AF10</f>
        <v>#DIV/0!</v>
      </c>
      <c r="AI10" s="167">
        <f t="shared" ref="AI10:AI13" si="8">ROUND((IF(AF10&lt;=1917000,AF10*2.9%,1917000*2.9%)+IF(AF10&lt;=1917000,AF10*22%,1917000*22%+(AF10-1917000)*10%)+AF10*(5.1%+0.2%)),2)</f>
        <v>0</v>
      </c>
      <c r="AJ10" s="167" t="e">
        <f>AG10*AH10</f>
        <v>#DIV/0!</v>
      </c>
      <c r="AK10" s="167" t="e">
        <f t="shared" ref="AK10:AK13" si="9">AG10+AJ10</f>
        <v>#DIV/0!</v>
      </c>
      <c r="AM10" s="167" t="e">
        <f>AF10/#REF!/12</f>
        <v>#REF!</v>
      </c>
    </row>
    <row r="11" spans="1:50" ht="31.5" customHeight="1" x14ac:dyDescent="0.25">
      <c r="A11" s="423"/>
      <c r="B11" s="173"/>
      <c r="C11" s="168"/>
      <c r="D11" s="168"/>
      <c r="E11" s="168"/>
      <c r="F11" s="168"/>
      <c r="G11" s="169"/>
      <c r="H11" s="168">
        <f>F11*G11</f>
        <v>0</v>
      </c>
      <c r="I11" s="168"/>
      <c r="J11" s="168">
        <f>H11*I11</f>
        <v>0</v>
      </c>
      <c r="K11" s="168"/>
      <c r="L11" s="168">
        <f>H11+J11+K11</f>
        <v>0</v>
      </c>
      <c r="M11" s="292"/>
      <c r="N11" s="168"/>
      <c r="O11" s="292"/>
      <c r="P11" s="168">
        <f>L11*O11</f>
        <v>0</v>
      </c>
      <c r="Q11" s="292"/>
      <c r="R11" s="168">
        <f>L11*Q11</f>
        <v>0</v>
      </c>
      <c r="S11" s="292">
        <v>0.2</v>
      </c>
      <c r="T11" s="167">
        <f>(L11+N11+P11+R11)*S11</f>
        <v>0</v>
      </c>
      <c r="U11" s="292">
        <v>0.7</v>
      </c>
      <c r="V11" s="168">
        <f t="shared" si="0"/>
        <v>0</v>
      </c>
      <c r="W11" s="292">
        <v>0.5</v>
      </c>
      <c r="X11" s="168">
        <f t="shared" si="1"/>
        <v>0</v>
      </c>
      <c r="Y11" s="168">
        <f>(L11+N11+P11+R11+T11+V11+X11)</f>
        <v>0</v>
      </c>
      <c r="Z11" s="168">
        <f t="shared" ref="Z11:Z13" si="10">IF(($Z$8-(L11+P11)*1.2*2.2)&lt;0,0,$Z$8-(L11+P11)*1.2*2.2)</f>
        <v>0</v>
      </c>
      <c r="AA11" s="168">
        <f t="shared" si="2"/>
        <v>0</v>
      </c>
      <c r="AB11" s="168">
        <f t="shared" si="3"/>
        <v>0</v>
      </c>
      <c r="AC11" s="168">
        <f>AB11*12*D11</f>
        <v>0</v>
      </c>
      <c r="AD11" s="292">
        <v>0.1</v>
      </c>
      <c r="AE11" s="168">
        <f t="shared" si="4"/>
        <v>0</v>
      </c>
      <c r="AF11" s="167">
        <f t="shared" si="5"/>
        <v>0</v>
      </c>
      <c r="AG11" s="167">
        <f t="shared" si="6"/>
        <v>0</v>
      </c>
      <c r="AH11" s="292" t="e">
        <f t="shared" si="7"/>
        <v>#DIV/0!</v>
      </c>
      <c r="AI11" s="167">
        <f t="shared" si="8"/>
        <v>0</v>
      </c>
      <c r="AJ11" s="167" t="e">
        <f>AG11*AH11</f>
        <v>#DIV/0!</v>
      </c>
      <c r="AK11" s="167" t="e">
        <f t="shared" si="9"/>
        <v>#DIV/0!</v>
      </c>
      <c r="AM11" s="167" t="e">
        <f>AF11/#REF!/12</f>
        <v>#REF!</v>
      </c>
    </row>
    <row r="12" spans="1:50" ht="31.5" customHeight="1" x14ac:dyDescent="0.25">
      <c r="A12" s="423"/>
      <c r="B12" s="173"/>
      <c r="C12" s="168"/>
      <c r="D12" s="168"/>
      <c r="E12" s="168"/>
      <c r="F12" s="168"/>
      <c r="G12" s="169"/>
      <c r="H12" s="168">
        <f>F12*G12</f>
        <v>0</v>
      </c>
      <c r="I12" s="168"/>
      <c r="J12" s="168">
        <f>H12*I12</f>
        <v>0</v>
      </c>
      <c r="K12" s="168"/>
      <c r="L12" s="168">
        <f>H12+J12+K12</f>
        <v>0</v>
      </c>
      <c r="M12" s="292"/>
      <c r="N12" s="168"/>
      <c r="O12" s="292"/>
      <c r="P12" s="168">
        <f>L12*O12</f>
        <v>0</v>
      </c>
      <c r="Q12" s="292"/>
      <c r="R12" s="168">
        <f>L12*Q12</f>
        <v>0</v>
      </c>
      <c r="S12" s="292">
        <v>0.2</v>
      </c>
      <c r="T12" s="167">
        <f>(L12+N12+P12+R12)*S12</f>
        <v>0</v>
      </c>
      <c r="U12" s="292">
        <v>0.7</v>
      </c>
      <c r="V12" s="168">
        <f t="shared" si="0"/>
        <v>0</v>
      </c>
      <c r="W12" s="292">
        <v>0.5</v>
      </c>
      <c r="X12" s="168">
        <f t="shared" si="1"/>
        <v>0</v>
      </c>
      <c r="Y12" s="168">
        <f>(L12+N12+P12+R12+T12+V12+X12)</f>
        <v>0</v>
      </c>
      <c r="Z12" s="168">
        <f t="shared" si="10"/>
        <v>0</v>
      </c>
      <c r="AA12" s="168">
        <f t="shared" si="2"/>
        <v>0</v>
      </c>
      <c r="AB12" s="168">
        <f t="shared" si="3"/>
        <v>0</v>
      </c>
      <c r="AC12" s="168">
        <f>AB12*12*D12</f>
        <v>0</v>
      </c>
      <c r="AD12" s="292">
        <v>0.1</v>
      </c>
      <c r="AE12" s="168">
        <f t="shared" si="4"/>
        <v>0</v>
      </c>
      <c r="AF12" s="167">
        <f t="shared" si="5"/>
        <v>0</v>
      </c>
      <c r="AG12" s="167">
        <f t="shared" si="6"/>
        <v>0</v>
      </c>
      <c r="AH12" s="292" t="e">
        <f>AI12/AF12</f>
        <v>#DIV/0!</v>
      </c>
      <c r="AI12" s="167">
        <f>ROUND((IF(AF12&lt;=1917000,AF12*2.9%,1917000*2.9%)+IF(AF12&lt;=1917000,AF12*22%,1917000*22%+(AF12-1917000)*10%)+AF12*(5.1%+0.2%)),2)</f>
        <v>0</v>
      </c>
      <c r="AJ12" s="167" t="e">
        <f>AG12*AH12</f>
        <v>#DIV/0!</v>
      </c>
      <c r="AK12" s="167" t="e">
        <f t="shared" si="9"/>
        <v>#DIV/0!</v>
      </c>
      <c r="AM12" s="167" t="e">
        <f>AF12/#REF!/12</f>
        <v>#REF!</v>
      </c>
    </row>
    <row r="13" spans="1:50" ht="22.5" customHeight="1" x14ac:dyDescent="0.25">
      <c r="A13" s="423"/>
      <c r="B13" s="173"/>
      <c r="C13" s="168"/>
      <c r="D13" s="168"/>
      <c r="E13" s="168"/>
      <c r="F13" s="168"/>
      <c r="G13" s="169"/>
      <c r="H13" s="168">
        <f>F13*G13</f>
        <v>0</v>
      </c>
      <c r="I13" s="168"/>
      <c r="J13" s="168">
        <f>H13*I13</f>
        <v>0</v>
      </c>
      <c r="K13" s="168"/>
      <c r="L13" s="168">
        <f>H13+J13+K13</f>
        <v>0</v>
      </c>
      <c r="M13" s="292"/>
      <c r="N13" s="168"/>
      <c r="O13" s="292"/>
      <c r="P13" s="168">
        <f>L13*O13</f>
        <v>0</v>
      </c>
      <c r="Q13" s="292"/>
      <c r="R13" s="168">
        <f>L13*Q13</f>
        <v>0</v>
      </c>
      <c r="S13" s="292">
        <v>0.2</v>
      </c>
      <c r="T13" s="167">
        <f>(L13+N13+P13+R13)*S13</f>
        <v>0</v>
      </c>
      <c r="U13" s="292">
        <v>0.7</v>
      </c>
      <c r="V13" s="168">
        <f t="shared" si="0"/>
        <v>0</v>
      </c>
      <c r="W13" s="292">
        <v>0.5</v>
      </c>
      <c r="X13" s="168">
        <f t="shared" si="1"/>
        <v>0</v>
      </c>
      <c r="Y13" s="168">
        <f>(L13+N13+P13+R13+T13+V13+X13)</f>
        <v>0</v>
      </c>
      <c r="Z13" s="168">
        <f t="shared" si="10"/>
        <v>0</v>
      </c>
      <c r="AA13" s="168">
        <f t="shared" si="2"/>
        <v>0</v>
      </c>
      <c r="AB13" s="168">
        <f t="shared" si="3"/>
        <v>0</v>
      </c>
      <c r="AC13" s="168">
        <f>AB13*12*D13</f>
        <v>0</v>
      </c>
      <c r="AD13" s="292">
        <v>0.1</v>
      </c>
      <c r="AE13" s="168">
        <f t="shared" si="4"/>
        <v>0</v>
      </c>
      <c r="AF13" s="167">
        <f t="shared" si="5"/>
        <v>0</v>
      </c>
      <c r="AG13" s="167">
        <f t="shared" si="6"/>
        <v>0</v>
      </c>
      <c r="AH13" s="292" t="e">
        <f t="shared" si="7"/>
        <v>#DIV/0!</v>
      </c>
      <c r="AI13" s="167">
        <f t="shared" si="8"/>
        <v>0</v>
      </c>
      <c r="AJ13" s="167" t="e">
        <f t="shared" ref="AJ13" si="11">AG13*AH13</f>
        <v>#DIV/0!</v>
      </c>
      <c r="AK13" s="167" t="e">
        <f t="shared" si="9"/>
        <v>#DIV/0!</v>
      </c>
      <c r="AM13" s="167" t="e">
        <f>AF13/#REF!/12</f>
        <v>#REF!</v>
      </c>
    </row>
    <row r="14" spans="1:50" s="164" customFormat="1" x14ac:dyDescent="0.25">
      <c r="A14" s="423"/>
      <c r="B14" s="293" t="s">
        <v>296</v>
      </c>
      <c r="C14" s="294">
        <f>SUM(C10:C13)</f>
        <v>0</v>
      </c>
      <c r="D14" s="294">
        <f>SUM(D10:D13)</f>
        <v>0</v>
      </c>
      <c r="E14" s="294">
        <f>SUM(E10:E13)</f>
        <v>0</v>
      </c>
      <c r="F14" s="294">
        <f>SUM(F10:F13)</f>
        <v>0</v>
      </c>
      <c r="G14" s="294"/>
      <c r="H14" s="294">
        <f>SUM(H10:H13)</f>
        <v>0</v>
      </c>
      <c r="I14" s="294"/>
      <c r="J14" s="294">
        <f>SUM(J10:J13)</f>
        <v>0</v>
      </c>
      <c r="K14" s="294">
        <f>SUM(K10:K13)</f>
        <v>0</v>
      </c>
      <c r="L14" s="294">
        <f>SUM(L10:L13)</f>
        <v>0</v>
      </c>
      <c r="M14" s="295" t="s">
        <v>358</v>
      </c>
      <c r="N14" s="294">
        <f>SUM(N10:N13)</f>
        <v>0</v>
      </c>
      <c r="O14" s="295" t="s">
        <v>358</v>
      </c>
      <c r="P14" s="294">
        <f>SUM(P10:P13)</f>
        <v>0</v>
      </c>
      <c r="Q14" s="295" t="s">
        <v>358</v>
      </c>
      <c r="R14" s="294">
        <f>SUM(R10:R13)</f>
        <v>0</v>
      </c>
      <c r="S14" s="295" t="s">
        <v>358</v>
      </c>
      <c r="T14" s="294">
        <f>SUM(T10:T13)</f>
        <v>0</v>
      </c>
      <c r="U14" s="295" t="s">
        <v>358</v>
      </c>
      <c r="V14" s="294">
        <f>SUM(V10:V13)</f>
        <v>0</v>
      </c>
      <c r="W14" s="295" t="s">
        <v>358</v>
      </c>
      <c r="X14" s="294">
        <f t="shared" ref="X14:AC14" si="12">SUM(X10:X13)</f>
        <v>0</v>
      </c>
      <c r="Y14" s="294">
        <f t="shared" si="12"/>
        <v>0</v>
      </c>
      <c r="Z14" s="294">
        <f t="shared" si="12"/>
        <v>0</v>
      </c>
      <c r="AA14" s="294">
        <f t="shared" si="12"/>
        <v>0</v>
      </c>
      <c r="AB14" s="294">
        <f t="shared" si="12"/>
        <v>0</v>
      </c>
      <c r="AC14" s="294">
        <f t="shared" si="12"/>
        <v>0</v>
      </c>
      <c r="AD14" s="295" t="s">
        <v>358</v>
      </c>
      <c r="AE14" s="294">
        <f>SUM(AE10:AE13)</f>
        <v>0</v>
      </c>
      <c r="AF14" s="294">
        <f>SUM(AF10:AF13)</f>
        <v>0</v>
      </c>
      <c r="AG14" s="294">
        <f>SUM(AG10:AG13)</f>
        <v>0</v>
      </c>
      <c r="AH14" s="295" t="s">
        <v>358</v>
      </c>
      <c r="AI14" s="294">
        <f>SUM(AI10:AI13)</f>
        <v>0</v>
      </c>
      <c r="AJ14" s="294" t="e">
        <f>SUM(AJ10:AJ13)</f>
        <v>#DIV/0!</v>
      </c>
      <c r="AK14" s="294" t="e">
        <f>SUM(AK10:AK13)</f>
        <v>#DIV/0!</v>
      </c>
      <c r="AL14" s="161"/>
      <c r="AM14" s="165" t="e">
        <f>AF14/#REF!/12</f>
        <v>#REF!</v>
      </c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</row>
    <row r="15" spans="1:50" s="175" customFormat="1" ht="20.25" customHeight="1" x14ac:dyDescent="0.25">
      <c r="A15" s="424" t="s">
        <v>360</v>
      </c>
      <c r="B15" s="173"/>
      <c r="C15" s="168"/>
      <c r="D15" s="168"/>
      <c r="E15" s="168"/>
      <c r="F15" s="168"/>
      <c r="G15" s="168"/>
      <c r="H15" s="168">
        <f t="shared" ref="H15:H22" si="13">F15*G15</f>
        <v>0</v>
      </c>
      <c r="I15" s="167"/>
      <c r="J15" s="167">
        <f t="shared" ref="J15:J22" si="14">H15*I15</f>
        <v>0</v>
      </c>
      <c r="K15" s="168"/>
      <c r="L15" s="168">
        <f>F15*E15</f>
        <v>0</v>
      </c>
      <c r="M15" s="292"/>
      <c r="N15" s="168"/>
      <c r="O15" s="292"/>
      <c r="P15" s="168">
        <f t="shared" ref="P15:P22" si="15">L15*O15</f>
        <v>0</v>
      </c>
      <c r="Q15" s="292"/>
      <c r="R15" s="168">
        <f t="shared" ref="R15:R22" si="16">L15*Q15</f>
        <v>0</v>
      </c>
      <c r="S15" s="292">
        <v>0.2</v>
      </c>
      <c r="T15" s="167">
        <f t="shared" ref="T15:T22" si="17">(L15+N15+P15+R15)*S15</f>
        <v>0</v>
      </c>
      <c r="U15" s="292">
        <v>0.7</v>
      </c>
      <c r="V15" s="168">
        <f t="shared" ref="V15:V22" si="18">(L15+N15+P15+R15+T15)*U15</f>
        <v>0</v>
      </c>
      <c r="W15" s="292">
        <v>0.5</v>
      </c>
      <c r="X15" s="168">
        <f t="shared" ref="X15:X22" si="19">(L15+N15+P15+R15+T15)*W15</f>
        <v>0</v>
      </c>
      <c r="Y15" s="168">
        <f t="shared" ref="Y15:Y22" si="20">(L15+N15+P15+R15+T15+V15+X15)</f>
        <v>0</v>
      </c>
      <c r="Z15" s="168">
        <f t="shared" ref="Z15:Z22" si="21">IF(($Z$8-(L15+P15)*1.2*2.2)&lt;0,0,$Z$8-(L15+P15)*1.2*2.2)</f>
        <v>0</v>
      </c>
      <c r="AA15" s="168">
        <f t="shared" ref="AA15:AA22" si="22">Y15+Z15</f>
        <v>0</v>
      </c>
      <c r="AB15" s="168">
        <f t="shared" ref="AB15:AB22" si="23">AA15*D15</f>
        <v>0</v>
      </c>
      <c r="AC15" s="168">
        <f t="shared" ref="AC15:AC22" si="24">AB15*12*D15</f>
        <v>0</v>
      </c>
      <c r="AD15" s="292">
        <v>0.1</v>
      </c>
      <c r="AE15" s="168">
        <f t="shared" ref="AE15:AE22" si="25">AA15*12*E15*AD15</f>
        <v>0</v>
      </c>
      <c r="AF15" s="167">
        <f t="shared" ref="AF15:AF22" si="26">AA15*12*1.1</f>
        <v>0</v>
      </c>
      <c r="AG15" s="167">
        <f t="shared" ref="AG15:AG22" si="27">AC15+AE15</f>
        <v>0</v>
      </c>
      <c r="AH15" s="292" t="e">
        <f t="shared" ref="AH15:AH22" si="28">AI15/AF15</f>
        <v>#DIV/0!</v>
      </c>
      <c r="AI15" s="167">
        <f t="shared" ref="AI15:AI22" si="29">ROUND((IF(AF15&lt;=1917000,AF15*2.9%,1917000*2.9%)+IF(AF15&lt;=1917000,AF15*22%,1917000*22%+(AF15-1917000)*10%)+AF15*(5.1%+0.2%)),2)</f>
        <v>0</v>
      </c>
      <c r="AJ15" s="167" t="e">
        <f t="shared" ref="AJ15:AJ22" si="30">AG15*AH15</f>
        <v>#DIV/0!</v>
      </c>
      <c r="AK15" s="167" t="e">
        <f t="shared" ref="AK15:AK22" si="31">AG15+AJ15</f>
        <v>#DIV/0!</v>
      </c>
      <c r="AL15" s="158"/>
      <c r="AM15" s="167" t="e">
        <f>AF15/#REF!/12</f>
        <v>#REF!</v>
      </c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</row>
    <row r="16" spans="1:50" s="175" customFormat="1" ht="20.25" customHeight="1" x14ac:dyDescent="0.25">
      <c r="A16" s="425"/>
      <c r="B16" s="173"/>
      <c r="C16" s="168"/>
      <c r="D16" s="168"/>
      <c r="E16" s="168"/>
      <c r="F16" s="168"/>
      <c r="G16" s="168"/>
      <c r="H16" s="168">
        <f t="shared" si="13"/>
        <v>0</v>
      </c>
      <c r="I16" s="167"/>
      <c r="J16" s="167">
        <f t="shared" si="14"/>
        <v>0</v>
      </c>
      <c r="K16" s="168"/>
      <c r="L16" s="168">
        <f t="shared" ref="L16:L22" si="32">H16+J16+K16</f>
        <v>0</v>
      </c>
      <c r="M16" s="292"/>
      <c r="N16" s="168"/>
      <c r="O16" s="292"/>
      <c r="P16" s="168">
        <f t="shared" si="15"/>
        <v>0</v>
      </c>
      <c r="Q16" s="292"/>
      <c r="R16" s="168">
        <f t="shared" si="16"/>
        <v>0</v>
      </c>
      <c r="S16" s="292">
        <v>0.2</v>
      </c>
      <c r="T16" s="167">
        <f t="shared" si="17"/>
        <v>0</v>
      </c>
      <c r="U16" s="292">
        <v>0.7</v>
      </c>
      <c r="V16" s="168">
        <f t="shared" si="18"/>
        <v>0</v>
      </c>
      <c r="W16" s="292">
        <v>0.5</v>
      </c>
      <c r="X16" s="168">
        <f t="shared" si="19"/>
        <v>0</v>
      </c>
      <c r="Y16" s="168">
        <f t="shared" si="20"/>
        <v>0</v>
      </c>
      <c r="Z16" s="168">
        <f t="shared" si="21"/>
        <v>0</v>
      </c>
      <c r="AA16" s="168">
        <f t="shared" si="22"/>
        <v>0</v>
      </c>
      <c r="AB16" s="168">
        <f t="shared" si="23"/>
        <v>0</v>
      </c>
      <c r="AC16" s="168">
        <f t="shared" si="24"/>
        <v>0</v>
      </c>
      <c r="AD16" s="292">
        <v>0.1</v>
      </c>
      <c r="AE16" s="168">
        <f t="shared" si="25"/>
        <v>0</v>
      </c>
      <c r="AF16" s="167">
        <f t="shared" si="26"/>
        <v>0</v>
      </c>
      <c r="AG16" s="167">
        <f t="shared" si="27"/>
        <v>0</v>
      </c>
      <c r="AH16" s="292" t="e">
        <f t="shared" si="28"/>
        <v>#DIV/0!</v>
      </c>
      <c r="AI16" s="167">
        <f t="shared" si="29"/>
        <v>0</v>
      </c>
      <c r="AJ16" s="167" t="e">
        <f t="shared" si="30"/>
        <v>#DIV/0!</v>
      </c>
      <c r="AK16" s="167" t="e">
        <f t="shared" si="31"/>
        <v>#DIV/0!</v>
      </c>
      <c r="AL16" s="158"/>
      <c r="AM16" s="167" t="e">
        <f>AF16/#REF!/12</f>
        <v>#REF!</v>
      </c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</row>
    <row r="17" spans="1:50" s="175" customFormat="1" ht="21" customHeight="1" x14ac:dyDescent="0.25">
      <c r="A17" s="425"/>
      <c r="B17" s="176"/>
      <c r="C17" s="168"/>
      <c r="D17" s="168"/>
      <c r="E17" s="168"/>
      <c r="F17" s="168"/>
      <c r="G17" s="168"/>
      <c r="H17" s="168">
        <f t="shared" si="13"/>
        <v>0</v>
      </c>
      <c r="I17" s="168"/>
      <c r="J17" s="167">
        <f t="shared" si="14"/>
        <v>0</v>
      </c>
      <c r="K17" s="168"/>
      <c r="L17" s="168">
        <f t="shared" si="32"/>
        <v>0</v>
      </c>
      <c r="M17" s="292"/>
      <c r="N17" s="168"/>
      <c r="O17" s="292"/>
      <c r="P17" s="168">
        <f t="shared" si="15"/>
        <v>0</v>
      </c>
      <c r="Q17" s="292"/>
      <c r="R17" s="168">
        <f t="shared" si="16"/>
        <v>0</v>
      </c>
      <c r="S17" s="292">
        <v>0.2</v>
      </c>
      <c r="T17" s="167">
        <f t="shared" si="17"/>
        <v>0</v>
      </c>
      <c r="U17" s="292">
        <v>0.7</v>
      </c>
      <c r="V17" s="168">
        <f t="shared" si="18"/>
        <v>0</v>
      </c>
      <c r="W17" s="292">
        <v>0.5</v>
      </c>
      <c r="X17" s="168">
        <f t="shared" si="19"/>
        <v>0</v>
      </c>
      <c r="Y17" s="168">
        <f t="shared" si="20"/>
        <v>0</v>
      </c>
      <c r="Z17" s="168">
        <f t="shared" si="21"/>
        <v>0</v>
      </c>
      <c r="AA17" s="168">
        <f t="shared" si="22"/>
        <v>0</v>
      </c>
      <c r="AB17" s="168">
        <f t="shared" si="23"/>
        <v>0</v>
      </c>
      <c r="AC17" s="168">
        <f t="shared" si="24"/>
        <v>0</v>
      </c>
      <c r="AD17" s="292">
        <v>0.1</v>
      </c>
      <c r="AE17" s="168">
        <f t="shared" si="25"/>
        <v>0</v>
      </c>
      <c r="AF17" s="167">
        <f t="shared" si="26"/>
        <v>0</v>
      </c>
      <c r="AG17" s="167">
        <f t="shared" si="27"/>
        <v>0</v>
      </c>
      <c r="AH17" s="292" t="e">
        <f t="shared" si="28"/>
        <v>#DIV/0!</v>
      </c>
      <c r="AI17" s="167">
        <f t="shared" si="29"/>
        <v>0</v>
      </c>
      <c r="AJ17" s="167" t="e">
        <f t="shared" si="30"/>
        <v>#DIV/0!</v>
      </c>
      <c r="AK17" s="167" t="e">
        <f t="shared" si="31"/>
        <v>#DIV/0!</v>
      </c>
      <c r="AL17" s="158"/>
      <c r="AM17" s="167" t="e">
        <f>AF17/#REF!/12</f>
        <v>#REF!</v>
      </c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</row>
    <row r="18" spans="1:50" s="175" customFormat="1" ht="29.25" customHeight="1" x14ac:dyDescent="0.25">
      <c r="A18" s="425"/>
      <c r="B18" s="176"/>
      <c r="C18" s="168"/>
      <c r="D18" s="168"/>
      <c r="E18" s="168"/>
      <c r="F18" s="168"/>
      <c r="G18" s="168"/>
      <c r="H18" s="168">
        <f t="shared" si="13"/>
        <v>0</v>
      </c>
      <c r="I18" s="168"/>
      <c r="J18" s="167">
        <f t="shared" si="14"/>
        <v>0</v>
      </c>
      <c r="K18" s="168"/>
      <c r="L18" s="168">
        <f t="shared" si="32"/>
        <v>0</v>
      </c>
      <c r="M18" s="292"/>
      <c r="N18" s="168"/>
      <c r="O18" s="292"/>
      <c r="P18" s="168">
        <f t="shared" si="15"/>
        <v>0</v>
      </c>
      <c r="Q18" s="292"/>
      <c r="R18" s="168">
        <f t="shared" si="16"/>
        <v>0</v>
      </c>
      <c r="S18" s="292">
        <v>0.2</v>
      </c>
      <c r="T18" s="167">
        <f t="shared" si="17"/>
        <v>0</v>
      </c>
      <c r="U18" s="292">
        <v>0.7</v>
      </c>
      <c r="V18" s="168">
        <f t="shared" si="18"/>
        <v>0</v>
      </c>
      <c r="W18" s="292">
        <v>0.5</v>
      </c>
      <c r="X18" s="168">
        <f t="shared" si="19"/>
        <v>0</v>
      </c>
      <c r="Y18" s="168">
        <f t="shared" si="20"/>
        <v>0</v>
      </c>
      <c r="Z18" s="168">
        <f t="shared" si="21"/>
        <v>0</v>
      </c>
      <c r="AA18" s="168">
        <f t="shared" si="22"/>
        <v>0</v>
      </c>
      <c r="AB18" s="168">
        <f t="shared" si="23"/>
        <v>0</v>
      </c>
      <c r="AC18" s="168">
        <f t="shared" si="24"/>
        <v>0</v>
      </c>
      <c r="AD18" s="292">
        <v>0.1</v>
      </c>
      <c r="AE18" s="168">
        <f t="shared" si="25"/>
        <v>0</v>
      </c>
      <c r="AF18" s="167">
        <f t="shared" si="26"/>
        <v>0</v>
      </c>
      <c r="AG18" s="167">
        <f t="shared" si="27"/>
        <v>0</v>
      </c>
      <c r="AH18" s="292" t="e">
        <f t="shared" si="28"/>
        <v>#DIV/0!</v>
      </c>
      <c r="AI18" s="167">
        <f t="shared" si="29"/>
        <v>0</v>
      </c>
      <c r="AJ18" s="167" t="e">
        <f t="shared" si="30"/>
        <v>#DIV/0!</v>
      </c>
      <c r="AK18" s="167" t="e">
        <f t="shared" si="31"/>
        <v>#DIV/0!</v>
      </c>
      <c r="AL18" s="158"/>
      <c r="AM18" s="167" t="e">
        <f>AF18/#REF!/12</f>
        <v>#REF!</v>
      </c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</row>
    <row r="19" spans="1:50" s="175" customFormat="1" ht="29.25" customHeight="1" x14ac:dyDescent="0.25">
      <c r="A19" s="425"/>
      <c r="B19" s="173"/>
      <c r="C19" s="168"/>
      <c r="D19" s="168"/>
      <c r="E19" s="168"/>
      <c r="F19" s="168"/>
      <c r="G19" s="168"/>
      <c r="H19" s="168">
        <f t="shared" si="13"/>
        <v>0</v>
      </c>
      <c r="I19" s="167"/>
      <c r="J19" s="167">
        <f t="shared" si="14"/>
        <v>0</v>
      </c>
      <c r="K19" s="168"/>
      <c r="L19" s="168">
        <f t="shared" si="32"/>
        <v>0</v>
      </c>
      <c r="M19" s="292"/>
      <c r="N19" s="168"/>
      <c r="O19" s="292"/>
      <c r="P19" s="168">
        <f t="shared" si="15"/>
        <v>0</v>
      </c>
      <c r="Q19" s="292"/>
      <c r="R19" s="168">
        <f t="shared" si="16"/>
        <v>0</v>
      </c>
      <c r="S19" s="292">
        <v>0.2</v>
      </c>
      <c r="T19" s="167">
        <f t="shared" si="17"/>
        <v>0</v>
      </c>
      <c r="U19" s="292">
        <v>0.7</v>
      </c>
      <c r="V19" s="168">
        <f t="shared" si="18"/>
        <v>0</v>
      </c>
      <c r="W19" s="292">
        <v>0.5</v>
      </c>
      <c r="X19" s="168">
        <f t="shared" si="19"/>
        <v>0</v>
      </c>
      <c r="Y19" s="168">
        <f t="shared" si="20"/>
        <v>0</v>
      </c>
      <c r="Z19" s="168">
        <f t="shared" si="21"/>
        <v>0</v>
      </c>
      <c r="AA19" s="168">
        <f t="shared" si="22"/>
        <v>0</v>
      </c>
      <c r="AB19" s="168">
        <f t="shared" si="23"/>
        <v>0</v>
      </c>
      <c r="AC19" s="168">
        <f t="shared" si="24"/>
        <v>0</v>
      </c>
      <c r="AD19" s="292">
        <v>0.1</v>
      </c>
      <c r="AE19" s="168">
        <f t="shared" si="25"/>
        <v>0</v>
      </c>
      <c r="AF19" s="167">
        <f t="shared" si="26"/>
        <v>0</v>
      </c>
      <c r="AG19" s="167">
        <f t="shared" si="27"/>
        <v>0</v>
      </c>
      <c r="AH19" s="292" t="e">
        <f t="shared" si="28"/>
        <v>#DIV/0!</v>
      </c>
      <c r="AI19" s="167">
        <f t="shared" si="29"/>
        <v>0</v>
      </c>
      <c r="AJ19" s="167" t="e">
        <f t="shared" si="30"/>
        <v>#DIV/0!</v>
      </c>
      <c r="AK19" s="167" t="e">
        <f t="shared" si="31"/>
        <v>#DIV/0!</v>
      </c>
      <c r="AL19" s="158"/>
      <c r="AM19" s="167" t="e">
        <f>AF19/#REF!/12</f>
        <v>#REF!</v>
      </c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</row>
    <row r="20" spans="1:50" s="175" customFormat="1" ht="29.25" customHeight="1" x14ac:dyDescent="0.25">
      <c r="A20" s="425"/>
      <c r="B20" s="173"/>
      <c r="C20" s="168"/>
      <c r="D20" s="168"/>
      <c r="E20" s="168"/>
      <c r="F20" s="168"/>
      <c r="G20" s="168"/>
      <c r="H20" s="168">
        <f t="shared" si="13"/>
        <v>0</v>
      </c>
      <c r="I20" s="167"/>
      <c r="J20" s="167">
        <f t="shared" si="14"/>
        <v>0</v>
      </c>
      <c r="K20" s="168"/>
      <c r="L20" s="168">
        <f t="shared" si="32"/>
        <v>0</v>
      </c>
      <c r="M20" s="292"/>
      <c r="N20" s="168"/>
      <c r="O20" s="292"/>
      <c r="P20" s="168">
        <f t="shared" si="15"/>
        <v>0</v>
      </c>
      <c r="Q20" s="292"/>
      <c r="R20" s="168">
        <f t="shared" si="16"/>
        <v>0</v>
      </c>
      <c r="S20" s="292">
        <v>0.2</v>
      </c>
      <c r="T20" s="167">
        <f t="shared" si="17"/>
        <v>0</v>
      </c>
      <c r="U20" s="292">
        <v>0.7</v>
      </c>
      <c r="V20" s="168">
        <f t="shared" si="18"/>
        <v>0</v>
      </c>
      <c r="W20" s="292">
        <v>0.5</v>
      </c>
      <c r="X20" s="168">
        <f t="shared" si="19"/>
        <v>0</v>
      </c>
      <c r="Y20" s="168">
        <f t="shared" si="20"/>
        <v>0</v>
      </c>
      <c r="Z20" s="168">
        <f t="shared" si="21"/>
        <v>0</v>
      </c>
      <c r="AA20" s="168">
        <f t="shared" si="22"/>
        <v>0</v>
      </c>
      <c r="AB20" s="168">
        <f t="shared" si="23"/>
        <v>0</v>
      </c>
      <c r="AC20" s="168">
        <f t="shared" si="24"/>
        <v>0</v>
      </c>
      <c r="AD20" s="292">
        <v>0.1</v>
      </c>
      <c r="AE20" s="168">
        <f t="shared" si="25"/>
        <v>0</v>
      </c>
      <c r="AF20" s="167">
        <f t="shared" si="26"/>
        <v>0</v>
      </c>
      <c r="AG20" s="167">
        <f t="shared" si="27"/>
        <v>0</v>
      </c>
      <c r="AH20" s="292" t="e">
        <f t="shared" si="28"/>
        <v>#DIV/0!</v>
      </c>
      <c r="AI20" s="167">
        <f t="shared" si="29"/>
        <v>0</v>
      </c>
      <c r="AJ20" s="167" t="e">
        <f t="shared" si="30"/>
        <v>#DIV/0!</v>
      </c>
      <c r="AK20" s="167" t="e">
        <f t="shared" si="31"/>
        <v>#DIV/0!</v>
      </c>
      <c r="AL20" s="158"/>
      <c r="AM20" s="167" t="e">
        <f>AF20/#REF!/12</f>
        <v>#REF!</v>
      </c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</row>
    <row r="21" spans="1:50" s="175" customFormat="1" ht="29.25" customHeight="1" x14ac:dyDescent="0.25">
      <c r="A21" s="425"/>
      <c r="B21" s="173"/>
      <c r="C21" s="168"/>
      <c r="D21" s="168"/>
      <c r="E21" s="168"/>
      <c r="F21" s="168"/>
      <c r="G21" s="168"/>
      <c r="H21" s="168">
        <f t="shared" si="13"/>
        <v>0</v>
      </c>
      <c r="I21" s="167"/>
      <c r="J21" s="167">
        <f t="shared" si="14"/>
        <v>0</v>
      </c>
      <c r="K21" s="168"/>
      <c r="L21" s="168">
        <f t="shared" si="32"/>
        <v>0</v>
      </c>
      <c r="M21" s="292"/>
      <c r="N21" s="168"/>
      <c r="O21" s="292"/>
      <c r="P21" s="168">
        <f t="shared" si="15"/>
        <v>0</v>
      </c>
      <c r="Q21" s="292"/>
      <c r="R21" s="168">
        <f t="shared" si="16"/>
        <v>0</v>
      </c>
      <c r="S21" s="292">
        <v>0.2</v>
      </c>
      <c r="T21" s="167">
        <f t="shared" si="17"/>
        <v>0</v>
      </c>
      <c r="U21" s="292">
        <v>0.7</v>
      </c>
      <c r="V21" s="168">
        <f t="shared" si="18"/>
        <v>0</v>
      </c>
      <c r="W21" s="292">
        <v>0.5</v>
      </c>
      <c r="X21" s="168">
        <f t="shared" si="19"/>
        <v>0</v>
      </c>
      <c r="Y21" s="168">
        <f t="shared" si="20"/>
        <v>0</v>
      </c>
      <c r="Z21" s="168">
        <f t="shared" si="21"/>
        <v>0</v>
      </c>
      <c r="AA21" s="168">
        <f t="shared" si="22"/>
        <v>0</v>
      </c>
      <c r="AB21" s="168">
        <f t="shared" si="23"/>
        <v>0</v>
      </c>
      <c r="AC21" s="168">
        <f t="shared" si="24"/>
        <v>0</v>
      </c>
      <c r="AD21" s="292">
        <v>0.1</v>
      </c>
      <c r="AE21" s="168">
        <f t="shared" si="25"/>
        <v>0</v>
      </c>
      <c r="AF21" s="167">
        <f t="shared" si="26"/>
        <v>0</v>
      </c>
      <c r="AG21" s="167">
        <f t="shared" si="27"/>
        <v>0</v>
      </c>
      <c r="AH21" s="292" t="e">
        <f t="shared" si="28"/>
        <v>#DIV/0!</v>
      </c>
      <c r="AI21" s="167">
        <f t="shared" si="29"/>
        <v>0</v>
      </c>
      <c r="AJ21" s="167" t="e">
        <f t="shared" si="30"/>
        <v>#DIV/0!</v>
      </c>
      <c r="AK21" s="167" t="e">
        <f t="shared" si="31"/>
        <v>#DIV/0!</v>
      </c>
      <c r="AL21" s="158"/>
      <c r="AM21" s="167" t="e">
        <f>AF21/#REF!/12</f>
        <v>#REF!</v>
      </c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</row>
    <row r="22" spans="1:50" s="175" customFormat="1" ht="29.25" customHeight="1" x14ac:dyDescent="0.25">
      <c r="A22" s="425"/>
      <c r="B22" s="173"/>
      <c r="C22" s="168"/>
      <c r="D22" s="168"/>
      <c r="E22" s="168"/>
      <c r="F22" s="168"/>
      <c r="G22" s="168"/>
      <c r="H22" s="168">
        <f t="shared" si="13"/>
        <v>0</v>
      </c>
      <c r="I22" s="167"/>
      <c r="J22" s="167">
        <f t="shared" si="14"/>
        <v>0</v>
      </c>
      <c r="K22" s="168"/>
      <c r="L22" s="168">
        <f t="shared" si="32"/>
        <v>0</v>
      </c>
      <c r="M22" s="292"/>
      <c r="N22" s="168"/>
      <c r="O22" s="292"/>
      <c r="P22" s="168">
        <f t="shared" si="15"/>
        <v>0</v>
      </c>
      <c r="Q22" s="292"/>
      <c r="R22" s="168">
        <f t="shared" si="16"/>
        <v>0</v>
      </c>
      <c r="S22" s="292">
        <v>0.2</v>
      </c>
      <c r="T22" s="167">
        <f t="shared" si="17"/>
        <v>0</v>
      </c>
      <c r="U22" s="292">
        <v>0.7</v>
      </c>
      <c r="V22" s="168">
        <f t="shared" si="18"/>
        <v>0</v>
      </c>
      <c r="W22" s="292">
        <v>0.5</v>
      </c>
      <c r="X22" s="168">
        <f t="shared" si="19"/>
        <v>0</v>
      </c>
      <c r="Y22" s="168">
        <f t="shared" si="20"/>
        <v>0</v>
      </c>
      <c r="Z22" s="168">
        <f t="shared" si="21"/>
        <v>0</v>
      </c>
      <c r="AA22" s="168">
        <f t="shared" si="22"/>
        <v>0</v>
      </c>
      <c r="AB22" s="168">
        <f t="shared" si="23"/>
        <v>0</v>
      </c>
      <c r="AC22" s="168">
        <f t="shared" si="24"/>
        <v>0</v>
      </c>
      <c r="AD22" s="292">
        <v>0.1</v>
      </c>
      <c r="AE22" s="168">
        <f t="shared" si="25"/>
        <v>0</v>
      </c>
      <c r="AF22" s="167">
        <f t="shared" si="26"/>
        <v>0</v>
      </c>
      <c r="AG22" s="167">
        <f t="shared" si="27"/>
        <v>0</v>
      </c>
      <c r="AH22" s="292" t="e">
        <f t="shared" si="28"/>
        <v>#DIV/0!</v>
      </c>
      <c r="AI22" s="167">
        <f t="shared" si="29"/>
        <v>0</v>
      </c>
      <c r="AJ22" s="167" t="e">
        <f t="shared" si="30"/>
        <v>#DIV/0!</v>
      </c>
      <c r="AK22" s="167" t="e">
        <f t="shared" si="31"/>
        <v>#DIV/0!</v>
      </c>
      <c r="AL22" s="158"/>
      <c r="AM22" s="167" t="e">
        <f>AF22/#REF!/12</f>
        <v>#REF!</v>
      </c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</row>
    <row r="23" spans="1:50" s="146" customFormat="1" x14ac:dyDescent="0.25">
      <c r="A23" s="426"/>
      <c r="B23" s="296" t="s">
        <v>296</v>
      </c>
      <c r="C23" s="294">
        <f>SUM(C15:C22)</f>
        <v>0</v>
      </c>
      <c r="D23" s="294">
        <f>SUM(D15:D22)</f>
        <v>0</v>
      </c>
      <c r="E23" s="294">
        <f>SUM(E15:E22)</f>
        <v>0</v>
      </c>
      <c r="F23" s="294">
        <f>SUM(F15:F22)</f>
        <v>0</v>
      </c>
      <c r="G23" s="294"/>
      <c r="H23" s="294">
        <f>SUM(H15:H22)</f>
        <v>0</v>
      </c>
      <c r="I23" s="294"/>
      <c r="J23" s="294">
        <f>SUM(J15:J22)</f>
        <v>0</v>
      </c>
      <c r="K23" s="294">
        <f>SUM(K15:K22)</f>
        <v>0</v>
      </c>
      <c r="L23" s="294">
        <f>SUM(L15:L22)</f>
        <v>0</v>
      </c>
      <c r="M23" s="295" t="s">
        <v>358</v>
      </c>
      <c r="N23" s="294">
        <f>SUM(N15:N22)</f>
        <v>0</v>
      </c>
      <c r="O23" s="295" t="s">
        <v>358</v>
      </c>
      <c r="P23" s="294">
        <f>SUM(P15:P22)</f>
        <v>0</v>
      </c>
      <c r="Q23" s="295" t="s">
        <v>358</v>
      </c>
      <c r="R23" s="294">
        <f>SUM(R15:R22)</f>
        <v>0</v>
      </c>
      <c r="S23" s="295" t="s">
        <v>358</v>
      </c>
      <c r="T23" s="294">
        <f>SUM(T15:T22)</f>
        <v>0</v>
      </c>
      <c r="U23" s="295" t="s">
        <v>358</v>
      </c>
      <c r="V23" s="294">
        <f>SUM(V15:V22)</f>
        <v>0</v>
      </c>
      <c r="W23" s="295" t="s">
        <v>358</v>
      </c>
      <c r="X23" s="294">
        <f t="shared" ref="X23:AC23" si="33">SUM(X15:X22)</f>
        <v>0</v>
      </c>
      <c r="Y23" s="294">
        <f t="shared" si="33"/>
        <v>0</v>
      </c>
      <c r="Z23" s="294">
        <f t="shared" si="33"/>
        <v>0</v>
      </c>
      <c r="AA23" s="294">
        <f t="shared" si="33"/>
        <v>0</v>
      </c>
      <c r="AB23" s="294">
        <f t="shared" si="33"/>
        <v>0</v>
      </c>
      <c r="AC23" s="294">
        <f t="shared" si="33"/>
        <v>0</v>
      </c>
      <c r="AD23" s="295" t="s">
        <v>358</v>
      </c>
      <c r="AE23" s="294">
        <f>SUM(AE15:AE22)</f>
        <v>0</v>
      </c>
      <c r="AF23" s="294">
        <f>SUM(AF15:AF22)</f>
        <v>0</v>
      </c>
      <c r="AG23" s="294">
        <f>SUM(AG15:AG22)</f>
        <v>0</v>
      </c>
      <c r="AH23" s="295" t="s">
        <v>358</v>
      </c>
      <c r="AI23" s="294">
        <f>SUM(AI15:AI22)</f>
        <v>0</v>
      </c>
      <c r="AJ23" s="294" t="e">
        <f>SUM(AJ15:AJ22)</f>
        <v>#DIV/0!</v>
      </c>
      <c r="AK23" s="294" t="e">
        <f>SUM(AK15:AK22)</f>
        <v>#DIV/0!</v>
      </c>
      <c r="AL23" s="160"/>
      <c r="AM23" s="165" t="e">
        <f>AF23/#REF!/12</f>
        <v>#REF!</v>
      </c>
      <c r="AN23" s="158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</row>
    <row r="24" spans="1:50" ht="32.25" customHeight="1" x14ac:dyDescent="0.25">
      <c r="A24" s="427" t="s">
        <v>318</v>
      </c>
      <c r="B24" s="173"/>
      <c r="C24" s="168"/>
      <c r="D24" s="168"/>
      <c r="E24" s="168"/>
      <c r="F24" s="168"/>
      <c r="G24" s="168"/>
      <c r="H24" s="168">
        <f>F24*G24</f>
        <v>0</v>
      </c>
      <c r="I24" s="167"/>
      <c r="J24" s="167">
        <f>H24*I24</f>
        <v>0</v>
      </c>
      <c r="K24" s="168"/>
      <c r="L24" s="168">
        <f>H24+J24+K24</f>
        <v>0</v>
      </c>
      <c r="M24" s="292"/>
      <c r="N24" s="168"/>
      <c r="O24" s="292"/>
      <c r="P24" s="168">
        <f>L24*O24</f>
        <v>0</v>
      </c>
      <c r="Q24" s="292"/>
      <c r="R24" s="168">
        <f>L24*Q24</f>
        <v>0</v>
      </c>
      <c r="S24" s="292">
        <v>0.2</v>
      </c>
      <c r="T24" s="167">
        <f>(L24+N24+P24+R24)*S24</f>
        <v>0</v>
      </c>
      <c r="U24" s="292">
        <v>0.7</v>
      </c>
      <c r="V24" s="168">
        <f t="shared" ref="V24:V25" si="34">(L24+N24+P24+R24+T24)*U24</f>
        <v>0</v>
      </c>
      <c r="W24" s="292">
        <v>0.5</v>
      </c>
      <c r="X24" s="168">
        <f t="shared" ref="X24:X25" si="35">(L24+N24+P24+R24+T24)*W24</f>
        <v>0</v>
      </c>
      <c r="Y24" s="168">
        <f>(L24+N24+P24+R24+T24+V24+X24)</f>
        <v>0</v>
      </c>
      <c r="Z24" s="168">
        <f t="shared" ref="Z24:Z25" si="36">IF(($Z$8-(L24+P24)*1.2*2.2)&lt;0,0,$Z$8-(L24+P24)*1.2*2.2)</f>
        <v>0</v>
      </c>
      <c r="AA24" s="168">
        <f t="shared" ref="AA24:AA25" si="37">Y24+Z24</f>
        <v>0</v>
      </c>
      <c r="AB24" s="168">
        <f t="shared" ref="AB24:AB25" si="38">AA24*D24</f>
        <v>0</v>
      </c>
      <c r="AC24" s="168">
        <f>AB24*12*D24</f>
        <v>0</v>
      </c>
      <c r="AD24" s="292">
        <v>0.1</v>
      </c>
      <c r="AE24" s="168">
        <f t="shared" ref="AE24:AE25" si="39">AA24*12*E24*AD24</f>
        <v>0</v>
      </c>
      <c r="AF24" s="167">
        <f t="shared" ref="AF24:AF25" si="40">AA24*12*1.1</f>
        <v>0</v>
      </c>
      <c r="AG24" s="167">
        <f t="shared" ref="AG24:AG25" si="41">AC24+AE24</f>
        <v>0</v>
      </c>
      <c r="AH24" s="292" t="e">
        <f t="shared" ref="AH24:AH25" si="42">AI24/AF24</f>
        <v>#DIV/0!</v>
      </c>
      <c r="AI24" s="167">
        <f t="shared" ref="AI24:AI25" si="43">ROUND((IF(AF24&lt;=1917000,AF24*2.9%,1917000*2.9%)+IF(AF24&lt;=1917000,AF24*22%,1917000*22%+(AF24-1917000)*10%)+AF24*(5.1%+0.2%)),2)</f>
        <v>0</v>
      </c>
      <c r="AJ24" s="167" t="e">
        <f t="shared" ref="AJ24:AJ25" si="44">AG24*AH24</f>
        <v>#DIV/0!</v>
      </c>
      <c r="AK24" s="167" t="e">
        <f t="shared" ref="AK24:AK25" si="45">AG24+AJ24</f>
        <v>#DIV/0!</v>
      </c>
      <c r="AM24" s="167" t="e">
        <f>AF24/#REF!/12</f>
        <v>#REF!</v>
      </c>
      <c r="AN24" s="158"/>
    </row>
    <row r="25" spans="1:50" ht="33.75" customHeight="1" x14ac:dyDescent="0.25">
      <c r="A25" s="427"/>
      <c r="B25" s="173"/>
      <c r="C25" s="168"/>
      <c r="D25" s="168"/>
      <c r="E25" s="168"/>
      <c r="F25" s="168"/>
      <c r="G25" s="168"/>
      <c r="H25" s="168">
        <f>F25*G25</f>
        <v>0</v>
      </c>
      <c r="I25" s="167"/>
      <c r="J25" s="167">
        <f>H25*I25</f>
        <v>0</v>
      </c>
      <c r="K25" s="168"/>
      <c r="L25" s="168">
        <f>H25+J25+K25</f>
        <v>0</v>
      </c>
      <c r="M25" s="292"/>
      <c r="N25" s="168"/>
      <c r="O25" s="292"/>
      <c r="P25" s="168">
        <f>L25*O25</f>
        <v>0</v>
      </c>
      <c r="Q25" s="292"/>
      <c r="R25" s="168">
        <f>L25*Q25</f>
        <v>0</v>
      </c>
      <c r="S25" s="292">
        <v>0.2</v>
      </c>
      <c r="T25" s="167">
        <f>(L25+N25+P25+R25)*S25</f>
        <v>0</v>
      </c>
      <c r="U25" s="292">
        <v>0.7</v>
      </c>
      <c r="V25" s="168">
        <f t="shared" si="34"/>
        <v>0</v>
      </c>
      <c r="W25" s="292">
        <v>0.5</v>
      </c>
      <c r="X25" s="168">
        <f t="shared" si="35"/>
        <v>0</v>
      </c>
      <c r="Y25" s="168">
        <f>(L25+N25+P25+R25+T25+V25+X25)</f>
        <v>0</v>
      </c>
      <c r="Z25" s="168">
        <f t="shared" si="36"/>
        <v>0</v>
      </c>
      <c r="AA25" s="168">
        <f t="shared" si="37"/>
        <v>0</v>
      </c>
      <c r="AB25" s="168">
        <f t="shared" si="38"/>
        <v>0</v>
      </c>
      <c r="AC25" s="168">
        <f>AB25*12*D25</f>
        <v>0</v>
      </c>
      <c r="AD25" s="292">
        <v>0.1</v>
      </c>
      <c r="AE25" s="168">
        <f t="shared" si="39"/>
        <v>0</v>
      </c>
      <c r="AF25" s="167">
        <f t="shared" si="40"/>
        <v>0</v>
      </c>
      <c r="AG25" s="167">
        <f t="shared" si="41"/>
        <v>0</v>
      </c>
      <c r="AH25" s="292" t="e">
        <f t="shared" si="42"/>
        <v>#DIV/0!</v>
      </c>
      <c r="AI25" s="167">
        <f t="shared" si="43"/>
        <v>0</v>
      </c>
      <c r="AJ25" s="167" t="e">
        <f t="shared" si="44"/>
        <v>#DIV/0!</v>
      </c>
      <c r="AK25" s="167" t="e">
        <f t="shared" si="45"/>
        <v>#DIV/0!</v>
      </c>
      <c r="AM25" s="167" t="e">
        <f>AF25/#REF!/12</f>
        <v>#REF!</v>
      </c>
      <c r="AN25" s="158"/>
    </row>
    <row r="26" spans="1:50" s="164" customFormat="1" x14ac:dyDescent="0.25">
      <c r="A26" s="427"/>
      <c r="B26" s="293" t="s">
        <v>296</v>
      </c>
      <c r="C26" s="294">
        <f>SUM(C24:C25)</f>
        <v>0</v>
      </c>
      <c r="D26" s="294">
        <f>SUM(D24:D25)</f>
        <v>0</v>
      </c>
      <c r="E26" s="294">
        <f>SUM(E24:E25)</f>
        <v>0</v>
      </c>
      <c r="F26" s="294">
        <f>SUM(F24:F25)</f>
        <v>0</v>
      </c>
      <c r="G26" s="294"/>
      <c r="H26" s="294">
        <f>SUM(H24:H25)</f>
        <v>0</v>
      </c>
      <c r="I26" s="294"/>
      <c r="J26" s="294">
        <f>SUM(J24:J25)</f>
        <v>0</v>
      </c>
      <c r="K26" s="294">
        <f>SUM(K24:K25)</f>
        <v>0</v>
      </c>
      <c r="L26" s="294">
        <f>SUM(L24:L25)</f>
        <v>0</v>
      </c>
      <c r="M26" s="295" t="s">
        <v>358</v>
      </c>
      <c r="N26" s="294">
        <f>SUM(N24:N25)</f>
        <v>0</v>
      </c>
      <c r="O26" s="295" t="s">
        <v>358</v>
      </c>
      <c r="P26" s="294">
        <f>SUM(P24:P25)</f>
        <v>0</v>
      </c>
      <c r="Q26" s="295" t="s">
        <v>358</v>
      </c>
      <c r="R26" s="294">
        <f>SUM(R24:R25)</f>
        <v>0</v>
      </c>
      <c r="S26" s="295" t="s">
        <v>358</v>
      </c>
      <c r="T26" s="294">
        <f>SUM(T24:T25)</f>
        <v>0</v>
      </c>
      <c r="U26" s="295" t="s">
        <v>358</v>
      </c>
      <c r="V26" s="294">
        <f>SUM(V24:V25)</f>
        <v>0</v>
      </c>
      <c r="W26" s="295" t="s">
        <v>358</v>
      </c>
      <c r="X26" s="294">
        <f t="shared" ref="X26:AC26" si="46">SUM(X24:X25)</f>
        <v>0</v>
      </c>
      <c r="Y26" s="294">
        <f t="shared" si="46"/>
        <v>0</v>
      </c>
      <c r="Z26" s="294">
        <f t="shared" si="46"/>
        <v>0</v>
      </c>
      <c r="AA26" s="294">
        <f t="shared" si="46"/>
        <v>0</v>
      </c>
      <c r="AB26" s="294">
        <f t="shared" si="46"/>
        <v>0</v>
      </c>
      <c r="AC26" s="294">
        <f t="shared" si="46"/>
        <v>0</v>
      </c>
      <c r="AD26" s="295" t="s">
        <v>358</v>
      </c>
      <c r="AE26" s="294">
        <f>SUM(AE24:AE25)</f>
        <v>0</v>
      </c>
      <c r="AF26" s="294">
        <f>SUM(AF24:AF25)</f>
        <v>0</v>
      </c>
      <c r="AG26" s="294">
        <f>SUM(AG24:AG25)</f>
        <v>0</v>
      </c>
      <c r="AH26" s="295" t="s">
        <v>358</v>
      </c>
      <c r="AI26" s="294">
        <f>SUM(AI24:AI25)</f>
        <v>0</v>
      </c>
      <c r="AJ26" s="294" t="e">
        <f>SUM(AJ24:AJ25)</f>
        <v>#DIV/0!</v>
      </c>
      <c r="AK26" s="294" t="e">
        <f>SUM(AK24:AK25)</f>
        <v>#DIV/0!</v>
      </c>
      <c r="AL26" s="161"/>
      <c r="AM26" s="165" t="e">
        <f>AF26/#REF!/12</f>
        <v>#REF!</v>
      </c>
      <c r="AN26" s="158"/>
      <c r="AO26" s="161"/>
      <c r="AP26" s="161"/>
      <c r="AQ26" s="161"/>
      <c r="AR26" s="161"/>
      <c r="AS26" s="161"/>
      <c r="AT26" s="161"/>
      <c r="AU26" s="161"/>
      <c r="AV26" s="161"/>
      <c r="AW26" s="161"/>
      <c r="AX26" s="161"/>
    </row>
    <row r="27" spans="1:50" ht="28.5" customHeight="1" x14ac:dyDescent="0.25">
      <c r="A27" s="424" t="s">
        <v>359</v>
      </c>
      <c r="B27" s="173"/>
      <c r="C27" s="168"/>
      <c r="D27" s="168"/>
      <c r="E27" s="168"/>
      <c r="F27" s="168"/>
      <c r="G27" s="170"/>
      <c r="H27" s="168">
        <f t="shared" ref="H27:H36" si="47">F27*G27</f>
        <v>0</v>
      </c>
      <c r="I27" s="168"/>
      <c r="J27" s="167">
        <f t="shared" ref="J27:J36" si="48">H27*I27</f>
        <v>0</v>
      </c>
      <c r="K27" s="168"/>
      <c r="L27" s="168">
        <f t="shared" ref="L27:L36" si="49">H27+J27+K27</f>
        <v>0</v>
      </c>
      <c r="M27" s="292"/>
      <c r="N27" s="168">
        <f t="shared" ref="N27:N36" si="50">(((J27*K27*12/1780.6)*(365*8))*M27%)/12</f>
        <v>0</v>
      </c>
      <c r="O27" s="292"/>
      <c r="P27" s="168">
        <f t="shared" ref="P27:P36" si="51">L27*O27</f>
        <v>0</v>
      </c>
      <c r="Q27" s="292"/>
      <c r="R27" s="168">
        <f t="shared" ref="R27:R36" si="52">L27*Q27</f>
        <v>0</v>
      </c>
      <c r="S27" s="292">
        <v>0.2</v>
      </c>
      <c r="T27" s="167">
        <f t="shared" ref="T27:T36" si="53">(L27+N27+P27+R27)*S27</f>
        <v>0</v>
      </c>
      <c r="U27" s="292">
        <v>0.7</v>
      </c>
      <c r="V27" s="168">
        <f t="shared" ref="V27:V36" si="54">(L27+N27+P27+R27+T27)*U27</f>
        <v>0</v>
      </c>
      <c r="W27" s="292">
        <v>0.5</v>
      </c>
      <c r="X27" s="168">
        <f t="shared" ref="X27:X36" si="55">(L27+N27+P27+R27+T27)*W27</f>
        <v>0</v>
      </c>
      <c r="Y27" s="168">
        <f t="shared" ref="Y27:Y36" si="56">(L27+N27+P27+R27+T27+V27+X27)</f>
        <v>0</v>
      </c>
      <c r="Z27" s="168">
        <f t="shared" ref="Z27:Z36" si="57">IF(($Z$8-(L27+P27)*1.2*2.2)&lt;0,0,$Z$8-(L27+P27)*1.2*2.2)</f>
        <v>0</v>
      </c>
      <c r="AA27" s="168">
        <f t="shared" ref="AA27:AA36" si="58">Y27+Z27</f>
        <v>0</v>
      </c>
      <c r="AB27" s="168">
        <f t="shared" ref="AB27:AB36" si="59">AA27*D27</f>
        <v>0</v>
      </c>
      <c r="AC27" s="168">
        <f t="shared" ref="AC27:AC36" si="60">AB27*12*D27</f>
        <v>0</v>
      </c>
      <c r="AD27" s="292">
        <v>0.1</v>
      </c>
      <c r="AE27" s="168">
        <f t="shared" ref="AE27:AE36" si="61">AA27*12*E27*AD27</f>
        <v>0</v>
      </c>
      <c r="AF27" s="167">
        <f t="shared" ref="AF27:AF36" si="62">AA27*12*1.1</f>
        <v>0</v>
      </c>
      <c r="AG27" s="167">
        <f t="shared" ref="AG27:AG36" si="63">AC27+AE27</f>
        <v>0</v>
      </c>
      <c r="AH27" s="292" t="e">
        <f t="shared" ref="AH27:AH36" si="64">AI27/AF27</f>
        <v>#DIV/0!</v>
      </c>
      <c r="AI27" s="167">
        <f t="shared" ref="AI27:AI36" si="65">ROUND((IF(AF27&lt;=1917000,AF27*2.9%,1917000*2.9%)+IF(AF27&lt;=1917000,AF27*22%,1917000*22%+(AF27-1917000)*10%)+AF27*(5.1%+0.2%)),2)</f>
        <v>0</v>
      </c>
      <c r="AJ27" s="167" t="e">
        <f t="shared" ref="AJ27:AJ36" si="66">AG27*AH27</f>
        <v>#DIV/0!</v>
      </c>
      <c r="AK27" s="167" t="e">
        <f t="shared" ref="AK27:AK36" si="67">AG27+AJ27</f>
        <v>#DIV/0!</v>
      </c>
      <c r="AM27" s="167" t="e">
        <f>AF27/#REF!/12</f>
        <v>#REF!</v>
      </c>
      <c r="AN27" s="158"/>
    </row>
    <row r="28" spans="1:50" ht="30" customHeight="1" x14ac:dyDescent="0.25">
      <c r="A28" s="425"/>
      <c r="B28" s="173"/>
      <c r="C28" s="168"/>
      <c r="D28" s="168"/>
      <c r="E28" s="168"/>
      <c r="F28" s="168"/>
      <c r="G28" s="170"/>
      <c r="H28" s="168">
        <f t="shared" si="47"/>
        <v>0</v>
      </c>
      <c r="I28" s="168"/>
      <c r="J28" s="167">
        <f t="shared" si="48"/>
        <v>0</v>
      </c>
      <c r="K28" s="168"/>
      <c r="L28" s="168">
        <f t="shared" si="49"/>
        <v>0</v>
      </c>
      <c r="M28" s="292"/>
      <c r="N28" s="168">
        <f t="shared" si="50"/>
        <v>0</v>
      </c>
      <c r="O28" s="292"/>
      <c r="P28" s="168">
        <f t="shared" si="51"/>
        <v>0</v>
      </c>
      <c r="Q28" s="292"/>
      <c r="R28" s="168">
        <f t="shared" si="52"/>
        <v>0</v>
      </c>
      <c r="S28" s="292">
        <v>0.2</v>
      </c>
      <c r="T28" s="167">
        <f t="shared" si="53"/>
        <v>0</v>
      </c>
      <c r="U28" s="292">
        <v>0.7</v>
      </c>
      <c r="V28" s="168">
        <f t="shared" si="54"/>
        <v>0</v>
      </c>
      <c r="W28" s="292">
        <v>0.5</v>
      </c>
      <c r="X28" s="168">
        <f t="shared" si="55"/>
        <v>0</v>
      </c>
      <c r="Y28" s="168">
        <f t="shared" si="56"/>
        <v>0</v>
      </c>
      <c r="Z28" s="168">
        <f t="shared" si="57"/>
        <v>0</v>
      </c>
      <c r="AA28" s="168">
        <f t="shared" si="58"/>
        <v>0</v>
      </c>
      <c r="AB28" s="168">
        <f t="shared" si="59"/>
        <v>0</v>
      </c>
      <c r="AC28" s="168">
        <f t="shared" si="60"/>
        <v>0</v>
      </c>
      <c r="AD28" s="292">
        <v>0.1</v>
      </c>
      <c r="AE28" s="168">
        <f t="shared" si="61"/>
        <v>0</v>
      </c>
      <c r="AF28" s="167">
        <f t="shared" si="62"/>
        <v>0</v>
      </c>
      <c r="AG28" s="167">
        <f t="shared" si="63"/>
        <v>0</v>
      </c>
      <c r="AH28" s="292" t="e">
        <f t="shared" si="64"/>
        <v>#DIV/0!</v>
      </c>
      <c r="AI28" s="167">
        <f t="shared" si="65"/>
        <v>0</v>
      </c>
      <c r="AJ28" s="167" t="e">
        <f t="shared" si="66"/>
        <v>#DIV/0!</v>
      </c>
      <c r="AK28" s="167" t="e">
        <f t="shared" si="67"/>
        <v>#DIV/0!</v>
      </c>
      <c r="AM28" s="167" t="e">
        <f>AF28/#REF!/12</f>
        <v>#REF!</v>
      </c>
      <c r="AN28" s="158"/>
    </row>
    <row r="29" spans="1:50" ht="53.25" customHeight="1" x14ac:dyDescent="0.25">
      <c r="A29" s="425"/>
      <c r="B29" s="173"/>
      <c r="C29" s="168"/>
      <c r="D29" s="168"/>
      <c r="E29" s="168"/>
      <c r="F29" s="168"/>
      <c r="G29" s="170"/>
      <c r="H29" s="168">
        <f t="shared" si="47"/>
        <v>0</v>
      </c>
      <c r="I29" s="168"/>
      <c r="J29" s="167">
        <f t="shared" si="48"/>
        <v>0</v>
      </c>
      <c r="K29" s="168"/>
      <c r="L29" s="168">
        <f t="shared" si="49"/>
        <v>0</v>
      </c>
      <c r="M29" s="292"/>
      <c r="N29" s="168">
        <f t="shared" si="50"/>
        <v>0</v>
      </c>
      <c r="O29" s="292"/>
      <c r="P29" s="168">
        <f t="shared" si="51"/>
        <v>0</v>
      </c>
      <c r="Q29" s="292"/>
      <c r="R29" s="168">
        <f t="shared" si="52"/>
        <v>0</v>
      </c>
      <c r="S29" s="292">
        <v>0.2</v>
      </c>
      <c r="T29" s="167">
        <f t="shared" si="53"/>
        <v>0</v>
      </c>
      <c r="U29" s="292">
        <v>0.7</v>
      </c>
      <c r="V29" s="168">
        <f t="shared" si="54"/>
        <v>0</v>
      </c>
      <c r="W29" s="292">
        <v>0.5</v>
      </c>
      <c r="X29" s="168">
        <f>(L29+N29+P29+R29+T29)*W29</f>
        <v>0</v>
      </c>
      <c r="Y29" s="168">
        <f t="shared" si="56"/>
        <v>0</v>
      </c>
      <c r="Z29" s="168">
        <f t="shared" si="57"/>
        <v>0</v>
      </c>
      <c r="AA29" s="168">
        <f t="shared" si="58"/>
        <v>0</v>
      </c>
      <c r="AB29" s="168">
        <f t="shared" si="59"/>
        <v>0</v>
      </c>
      <c r="AC29" s="168">
        <f t="shared" si="60"/>
        <v>0</v>
      </c>
      <c r="AD29" s="292">
        <v>0.1</v>
      </c>
      <c r="AE29" s="168">
        <f t="shared" si="61"/>
        <v>0</v>
      </c>
      <c r="AF29" s="167">
        <f t="shared" si="62"/>
        <v>0</v>
      </c>
      <c r="AG29" s="167">
        <f t="shared" si="63"/>
        <v>0</v>
      </c>
      <c r="AH29" s="292" t="e">
        <f t="shared" si="64"/>
        <v>#DIV/0!</v>
      </c>
      <c r="AI29" s="167">
        <f t="shared" si="65"/>
        <v>0</v>
      </c>
      <c r="AJ29" s="167" t="e">
        <f t="shared" si="66"/>
        <v>#DIV/0!</v>
      </c>
      <c r="AK29" s="167" t="e">
        <f t="shared" si="67"/>
        <v>#DIV/0!</v>
      </c>
      <c r="AM29" s="167" t="e">
        <f>AF29/#REF!/12</f>
        <v>#REF!</v>
      </c>
      <c r="AN29" s="158"/>
    </row>
    <row r="30" spans="1:50" x14ac:dyDescent="0.25">
      <c r="A30" s="425"/>
      <c r="B30" s="173"/>
      <c r="C30" s="168"/>
      <c r="D30" s="168"/>
      <c r="E30" s="168"/>
      <c r="F30" s="168"/>
      <c r="G30" s="170"/>
      <c r="H30" s="168">
        <f t="shared" si="47"/>
        <v>0</v>
      </c>
      <c r="I30" s="168"/>
      <c r="J30" s="167">
        <f t="shared" si="48"/>
        <v>0</v>
      </c>
      <c r="K30" s="168"/>
      <c r="L30" s="168">
        <f t="shared" si="49"/>
        <v>0</v>
      </c>
      <c r="M30" s="292"/>
      <c r="N30" s="168">
        <f t="shared" si="50"/>
        <v>0</v>
      </c>
      <c r="O30" s="292"/>
      <c r="P30" s="168">
        <f t="shared" si="51"/>
        <v>0</v>
      </c>
      <c r="Q30" s="292"/>
      <c r="R30" s="168">
        <f t="shared" si="52"/>
        <v>0</v>
      </c>
      <c r="S30" s="292">
        <v>0.2</v>
      </c>
      <c r="T30" s="167">
        <f t="shared" si="53"/>
        <v>0</v>
      </c>
      <c r="U30" s="292">
        <v>0.7</v>
      </c>
      <c r="V30" s="168">
        <f t="shared" si="54"/>
        <v>0</v>
      </c>
      <c r="W30" s="292">
        <v>0.5</v>
      </c>
      <c r="X30" s="168">
        <f t="shared" si="55"/>
        <v>0</v>
      </c>
      <c r="Y30" s="168">
        <f t="shared" si="56"/>
        <v>0</v>
      </c>
      <c r="Z30" s="168">
        <f t="shared" si="57"/>
        <v>0</v>
      </c>
      <c r="AA30" s="168">
        <f t="shared" si="58"/>
        <v>0</v>
      </c>
      <c r="AB30" s="168">
        <f t="shared" si="59"/>
        <v>0</v>
      </c>
      <c r="AC30" s="168">
        <f t="shared" si="60"/>
        <v>0</v>
      </c>
      <c r="AD30" s="292">
        <v>0.1</v>
      </c>
      <c r="AE30" s="168">
        <f t="shared" si="61"/>
        <v>0</v>
      </c>
      <c r="AF30" s="167">
        <f t="shared" si="62"/>
        <v>0</v>
      </c>
      <c r="AG30" s="167">
        <f t="shared" si="63"/>
        <v>0</v>
      </c>
      <c r="AH30" s="292" t="e">
        <f t="shared" si="64"/>
        <v>#DIV/0!</v>
      </c>
      <c r="AI30" s="167">
        <f t="shared" si="65"/>
        <v>0</v>
      </c>
      <c r="AJ30" s="167" t="e">
        <f t="shared" si="66"/>
        <v>#DIV/0!</v>
      </c>
      <c r="AK30" s="167" t="e">
        <f t="shared" si="67"/>
        <v>#DIV/0!</v>
      </c>
      <c r="AM30" s="167" t="e">
        <f>AF30/#REF!/12</f>
        <v>#REF!</v>
      </c>
      <c r="AN30" s="158"/>
    </row>
    <row r="31" spans="1:50" x14ac:dyDescent="0.25">
      <c r="A31" s="425"/>
      <c r="B31" s="173"/>
      <c r="C31" s="168"/>
      <c r="D31" s="168"/>
      <c r="E31" s="168"/>
      <c r="F31" s="168"/>
      <c r="G31" s="170"/>
      <c r="H31" s="168">
        <f t="shared" si="47"/>
        <v>0</v>
      </c>
      <c r="I31" s="168"/>
      <c r="J31" s="167">
        <f t="shared" si="48"/>
        <v>0</v>
      </c>
      <c r="K31" s="168"/>
      <c r="L31" s="168">
        <f t="shared" si="49"/>
        <v>0</v>
      </c>
      <c r="M31" s="292"/>
      <c r="N31" s="168">
        <f t="shared" si="50"/>
        <v>0</v>
      </c>
      <c r="O31" s="292"/>
      <c r="P31" s="168">
        <f t="shared" si="51"/>
        <v>0</v>
      </c>
      <c r="Q31" s="292"/>
      <c r="R31" s="168">
        <f t="shared" si="52"/>
        <v>0</v>
      </c>
      <c r="S31" s="292">
        <v>0.2</v>
      </c>
      <c r="T31" s="167">
        <f t="shared" si="53"/>
        <v>0</v>
      </c>
      <c r="U31" s="292">
        <v>0.7</v>
      </c>
      <c r="V31" s="168">
        <f t="shared" si="54"/>
        <v>0</v>
      </c>
      <c r="W31" s="292">
        <v>0.5</v>
      </c>
      <c r="X31" s="168">
        <f t="shared" si="55"/>
        <v>0</v>
      </c>
      <c r="Y31" s="168">
        <f t="shared" si="56"/>
        <v>0</v>
      </c>
      <c r="Z31" s="168">
        <f t="shared" si="57"/>
        <v>0</v>
      </c>
      <c r="AA31" s="168">
        <f t="shared" si="58"/>
        <v>0</v>
      </c>
      <c r="AB31" s="168">
        <f t="shared" si="59"/>
        <v>0</v>
      </c>
      <c r="AC31" s="168">
        <f t="shared" si="60"/>
        <v>0</v>
      </c>
      <c r="AD31" s="292">
        <v>0.1</v>
      </c>
      <c r="AE31" s="168">
        <f t="shared" si="61"/>
        <v>0</v>
      </c>
      <c r="AF31" s="167">
        <f t="shared" si="62"/>
        <v>0</v>
      </c>
      <c r="AG31" s="167">
        <f t="shared" si="63"/>
        <v>0</v>
      </c>
      <c r="AH31" s="292" t="e">
        <f t="shared" si="64"/>
        <v>#DIV/0!</v>
      </c>
      <c r="AI31" s="167">
        <f t="shared" si="65"/>
        <v>0</v>
      </c>
      <c r="AJ31" s="167" t="e">
        <f t="shared" si="66"/>
        <v>#DIV/0!</v>
      </c>
      <c r="AK31" s="167" t="e">
        <f t="shared" si="67"/>
        <v>#DIV/0!</v>
      </c>
      <c r="AM31" s="167" t="e">
        <f>AF31/#REF!/12</f>
        <v>#REF!</v>
      </c>
      <c r="AN31" s="158"/>
    </row>
    <row r="32" spans="1:50" ht="27.75" customHeight="1" x14ac:dyDescent="0.25">
      <c r="A32" s="425"/>
      <c r="B32" s="173"/>
      <c r="C32" s="168"/>
      <c r="D32" s="168"/>
      <c r="E32" s="168"/>
      <c r="F32" s="168"/>
      <c r="G32" s="170"/>
      <c r="H32" s="168">
        <f t="shared" si="47"/>
        <v>0</v>
      </c>
      <c r="I32" s="168"/>
      <c r="J32" s="167">
        <f t="shared" si="48"/>
        <v>0</v>
      </c>
      <c r="K32" s="168"/>
      <c r="L32" s="168">
        <f t="shared" si="49"/>
        <v>0</v>
      </c>
      <c r="M32" s="292"/>
      <c r="N32" s="168">
        <f t="shared" si="50"/>
        <v>0</v>
      </c>
      <c r="O32" s="292"/>
      <c r="P32" s="168">
        <f t="shared" si="51"/>
        <v>0</v>
      </c>
      <c r="Q32" s="292"/>
      <c r="R32" s="168">
        <f t="shared" si="52"/>
        <v>0</v>
      </c>
      <c r="S32" s="292">
        <v>0.2</v>
      </c>
      <c r="T32" s="167">
        <f t="shared" si="53"/>
        <v>0</v>
      </c>
      <c r="U32" s="292">
        <v>0.7</v>
      </c>
      <c r="V32" s="168">
        <f t="shared" si="54"/>
        <v>0</v>
      </c>
      <c r="W32" s="292">
        <v>0.5</v>
      </c>
      <c r="X32" s="168">
        <f t="shared" si="55"/>
        <v>0</v>
      </c>
      <c r="Y32" s="168">
        <f t="shared" si="56"/>
        <v>0</v>
      </c>
      <c r="Z32" s="168">
        <f t="shared" si="57"/>
        <v>0</v>
      </c>
      <c r="AA32" s="168">
        <f t="shared" si="58"/>
        <v>0</v>
      </c>
      <c r="AB32" s="168">
        <f t="shared" si="59"/>
        <v>0</v>
      </c>
      <c r="AC32" s="168">
        <f t="shared" si="60"/>
        <v>0</v>
      </c>
      <c r="AD32" s="292">
        <v>0.1</v>
      </c>
      <c r="AE32" s="168">
        <f t="shared" si="61"/>
        <v>0</v>
      </c>
      <c r="AF32" s="167">
        <f t="shared" si="62"/>
        <v>0</v>
      </c>
      <c r="AG32" s="167">
        <f t="shared" si="63"/>
        <v>0</v>
      </c>
      <c r="AH32" s="292" t="e">
        <f t="shared" si="64"/>
        <v>#DIV/0!</v>
      </c>
      <c r="AI32" s="167">
        <f t="shared" si="65"/>
        <v>0</v>
      </c>
      <c r="AJ32" s="167" t="e">
        <f t="shared" si="66"/>
        <v>#DIV/0!</v>
      </c>
      <c r="AK32" s="167" t="e">
        <f t="shared" si="67"/>
        <v>#DIV/0!</v>
      </c>
      <c r="AM32" s="167" t="e">
        <f>AF32/#REF!/12</f>
        <v>#REF!</v>
      </c>
      <c r="AN32" s="158"/>
    </row>
    <row r="33" spans="1:50" ht="21" customHeight="1" x14ac:dyDescent="0.25">
      <c r="A33" s="425"/>
      <c r="B33" s="173"/>
      <c r="C33" s="168"/>
      <c r="D33" s="168"/>
      <c r="E33" s="168"/>
      <c r="F33" s="168"/>
      <c r="G33" s="170"/>
      <c r="H33" s="168">
        <f t="shared" si="47"/>
        <v>0</v>
      </c>
      <c r="I33" s="168"/>
      <c r="J33" s="167">
        <f t="shared" si="48"/>
        <v>0</v>
      </c>
      <c r="K33" s="168"/>
      <c r="L33" s="168">
        <f t="shared" si="49"/>
        <v>0</v>
      </c>
      <c r="M33" s="292"/>
      <c r="N33" s="168">
        <f t="shared" si="50"/>
        <v>0</v>
      </c>
      <c r="O33" s="292"/>
      <c r="P33" s="168">
        <f t="shared" si="51"/>
        <v>0</v>
      </c>
      <c r="Q33" s="292"/>
      <c r="R33" s="168">
        <f t="shared" si="52"/>
        <v>0</v>
      </c>
      <c r="S33" s="292">
        <v>0.2</v>
      </c>
      <c r="T33" s="167">
        <f t="shared" si="53"/>
        <v>0</v>
      </c>
      <c r="U33" s="292">
        <v>0.7</v>
      </c>
      <c r="V33" s="168">
        <f t="shared" si="54"/>
        <v>0</v>
      </c>
      <c r="W33" s="292">
        <v>0.5</v>
      </c>
      <c r="X33" s="168">
        <f t="shared" si="55"/>
        <v>0</v>
      </c>
      <c r="Y33" s="168">
        <f t="shared" si="56"/>
        <v>0</v>
      </c>
      <c r="Z33" s="168">
        <f t="shared" si="57"/>
        <v>0</v>
      </c>
      <c r="AA33" s="168">
        <f t="shared" si="58"/>
        <v>0</v>
      </c>
      <c r="AB33" s="168">
        <f t="shared" si="59"/>
        <v>0</v>
      </c>
      <c r="AC33" s="168">
        <f t="shared" si="60"/>
        <v>0</v>
      </c>
      <c r="AD33" s="292">
        <v>0.1</v>
      </c>
      <c r="AE33" s="168">
        <f t="shared" si="61"/>
        <v>0</v>
      </c>
      <c r="AF33" s="167">
        <f t="shared" si="62"/>
        <v>0</v>
      </c>
      <c r="AG33" s="167">
        <f t="shared" si="63"/>
        <v>0</v>
      </c>
      <c r="AH33" s="292" t="e">
        <f t="shared" si="64"/>
        <v>#DIV/0!</v>
      </c>
      <c r="AI33" s="167">
        <f t="shared" si="65"/>
        <v>0</v>
      </c>
      <c r="AJ33" s="167" t="e">
        <f t="shared" si="66"/>
        <v>#DIV/0!</v>
      </c>
      <c r="AK33" s="167" t="e">
        <f t="shared" si="67"/>
        <v>#DIV/0!</v>
      </c>
      <c r="AM33" s="167" t="e">
        <f>AF33/#REF!/12</f>
        <v>#REF!</v>
      </c>
      <c r="AN33" s="158"/>
    </row>
    <row r="34" spans="1:50" ht="19.5" customHeight="1" x14ac:dyDescent="0.25">
      <c r="A34" s="425"/>
      <c r="B34" s="173"/>
      <c r="C34" s="168"/>
      <c r="D34" s="168"/>
      <c r="E34" s="168"/>
      <c r="F34" s="168"/>
      <c r="G34" s="170"/>
      <c r="H34" s="168">
        <f t="shared" si="47"/>
        <v>0</v>
      </c>
      <c r="I34" s="168"/>
      <c r="J34" s="167">
        <f t="shared" si="48"/>
        <v>0</v>
      </c>
      <c r="K34" s="168"/>
      <c r="L34" s="168">
        <f t="shared" si="49"/>
        <v>0</v>
      </c>
      <c r="M34" s="292"/>
      <c r="N34" s="168">
        <f t="shared" si="50"/>
        <v>0</v>
      </c>
      <c r="O34" s="292"/>
      <c r="P34" s="168">
        <f t="shared" si="51"/>
        <v>0</v>
      </c>
      <c r="Q34" s="292"/>
      <c r="R34" s="168">
        <f t="shared" si="52"/>
        <v>0</v>
      </c>
      <c r="S34" s="292">
        <v>0.2</v>
      </c>
      <c r="T34" s="167">
        <f t="shared" si="53"/>
        <v>0</v>
      </c>
      <c r="U34" s="292">
        <v>0.7</v>
      </c>
      <c r="V34" s="168">
        <f t="shared" si="54"/>
        <v>0</v>
      </c>
      <c r="W34" s="292">
        <v>0.5</v>
      </c>
      <c r="X34" s="168">
        <f t="shared" si="55"/>
        <v>0</v>
      </c>
      <c r="Y34" s="168">
        <f t="shared" si="56"/>
        <v>0</v>
      </c>
      <c r="Z34" s="168">
        <f t="shared" si="57"/>
        <v>0</v>
      </c>
      <c r="AA34" s="168">
        <f t="shared" si="58"/>
        <v>0</v>
      </c>
      <c r="AB34" s="168">
        <f t="shared" si="59"/>
        <v>0</v>
      </c>
      <c r="AC34" s="168">
        <f t="shared" si="60"/>
        <v>0</v>
      </c>
      <c r="AD34" s="292">
        <v>0.1</v>
      </c>
      <c r="AE34" s="168">
        <f t="shared" si="61"/>
        <v>0</v>
      </c>
      <c r="AF34" s="167">
        <f t="shared" si="62"/>
        <v>0</v>
      </c>
      <c r="AG34" s="167">
        <f t="shared" si="63"/>
        <v>0</v>
      </c>
      <c r="AH34" s="292" t="e">
        <f t="shared" si="64"/>
        <v>#DIV/0!</v>
      </c>
      <c r="AI34" s="167">
        <f t="shared" si="65"/>
        <v>0</v>
      </c>
      <c r="AJ34" s="167" t="e">
        <f t="shared" si="66"/>
        <v>#DIV/0!</v>
      </c>
      <c r="AK34" s="167" t="e">
        <f t="shared" si="67"/>
        <v>#DIV/0!</v>
      </c>
      <c r="AM34" s="167" t="e">
        <f>AF34/#REF!/12</f>
        <v>#REF!</v>
      </c>
      <c r="AN34" s="158"/>
    </row>
    <row r="35" spans="1:50" ht="39" customHeight="1" x14ac:dyDescent="0.25">
      <c r="A35" s="425"/>
      <c r="B35" s="173"/>
      <c r="C35" s="168"/>
      <c r="D35" s="168"/>
      <c r="E35" s="168"/>
      <c r="F35" s="168"/>
      <c r="G35" s="170"/>
      <c r="H35" s="168">
        <f t="shared" si="47"/>
        <v>0</v>
      </c>
      <c r="I35" s="168"/>
      <c r="J35" s="167">
        <f t="shared" si="48"/>
        <v>0</v>
      </c>
      <c r="K35" s="168"/>
      <c r="L35" s="168">
        <f t="shared" si="49"/>
        <v>0</v>
      </c>
      <c r="M35" s="292"/>
      <c r="N35" s="168">
        <f t="shared" si="50"/>
        <v>0</v>
      </c>
      <c r="O35" s="292"/>
      <c r="P35" s="168">
        <f t="shared" si="51"/>
        <v>0</v>
      </c>
      <c r="Q35" s="292"/>
      <c r="R35" s="168">
        <f t="shared" si="52"/>
        <v>0</v>
      </c>
      <c r="S35" s="292">
        <v>0.2</v>
      </c>
      <c r="T35" s="167">
        <f t="shared" si="53"/>
        <v>0</v>
      </c>
      <c r="U35" s="292">
        <v>0.7</v>
      </c>
      <c r="V35" s="168">
        <f t="shared" si="54"/>
        <v>0</v>
      </c>
      <c r="W35" s="292">
        <v>0.5</v>
      </c>
      <c r="X35" s="168">
        <f t="shared" si="55"/>
        <v>0</v>
      </c>
      <c r="Y35" s="168">
        <f t="shared" si="56"/>
        <v>0</v>
      </c>
      <c r="Z35" s="168">
        <f t="shared" si="57"/>
        <v>0</v>
      </c>
      <c r="AA35" s="168">
        <f t="shared" si="58"/>
        <v>0</v>
      </c>
      <c r="AB35" s="168">
        <f t="shared" si="59"/>
        <v>0</v>
      </c>
      <c r="AC35" s="168">
        <f t="shared" si="60"/>
        <v>0</v>
      </c>
      <c r="AD35" s="292">
        <v>0.1</v>
      </c>
      <c r="AE35" s="168">
        <f t="shared" si="61"/>
        <v>0</v>
      </c>
      <c r="AF35" s="167">
        <f t="shared" si="62"/>
        <v>0</v>
      </c>
      <c r="AG35" s="167">
        <f t="shared" si="63"/>
        <v>0</v>
      </c>
      <c r="AH35" s="292" t="e">
        <f t="shared" si="64"/>
        <v>#DIV/0!</v>
      </c>
      <c r="AI35" s="167">
        <f t="shared" si="65"/>
        <v>0</v>
      </c>
      <c r="AJ35" s="167" t="e">
        <f t="shared" si="66"/>
        <v>#DIV/0!</v>
      </c>
      <c r="AK35" s="167" t="e">
        <f t="shared" si="67"/>
        <v>#DIV/0!</v>
      </c>
      <c r="AM35" s="167" t="e">
        <f>AF35/#REF!/12</f>
        <v>#REF!</v>
      </c>
      <c r="AN35" s="158"/>
    </row>
    <row r="36" spans="1:50" ht="21" customHeight="1" x14ac:dyDescent="0.25">
      <c r="A36" s="425"/>
      <c r="B36" s="172"/>
      <c r="C36" s="171"/>
      <c r="D36" s="168"/>
      <c r="E36" s="168"/>
      <c r="F36" s="168"/>
      <c r="G36" s="170"/>
      <c r="H36" s="168">
        <f t="shared" si="47"/>
        <v>0</v>
      </c>
      <c r="I36" s="168"/>
      <c r="J36" s="167">
        <f t="shared" si="48"/>
        <v>0</v>
      </c>
      <c r="K36" s="168"/>
      <c r="L36" s="168">
        <f t="shared" si="49"/>
        <v>0</v>
      </c>
      <c r="M36" s="292"/>
      <c r="N36" s="168">
        <f t="shared" si="50"/>
        <v>0</v>
      </c>
      <c r="O36" s="292"/>
      <c r="P36" s="168">
        <f t="shared" si="51"/>
        <v>0</v>
      </c>
      <c r="Q36" s="292"/>
      <c r="R36" s="168">
        <f t="shared" si="52"/>
        <v>0</v>
      </c>
      <c r="S36" s="292">
        <v>0.2</v>
      </c>
      <c r="T36" s="167">
        <f t="shared" si="53"/>
        <v>0</v>
      </c>
      <c r="U36" s="292">
        <v>0.7</v>
      </c>
      <c r="V36" s="168">
        <f t="shared" si="54"/>
        <v>0</v>
      </c>
      <c r="W36" s="292">
        <v>0.5</v>
      </c>
      <c r="X36" s="168">
        <f t="shared" si="55"/>
        <v>0</v>
      </c>
      <c r="Y36" s="168">
        <f t="shared" si="56"/>
        <v>0</v>
      </c>
      <c r="Z36" s="168">
        <f t="shared" si="57"/>
        <v>0</v>
      </c>
      <c r="AA36" s="168">
        <f t="shared" si="58"/>
        <v>0</v>
      </c>
      <c r="AB36" s="168">
        <f t="shared" si="59"/>
        <v>0</v>
      </c>
      <c r="AC36" s="168">
        <f t="shared" si="60"/>
        <v>0</v>
      </c>
      <c r="AD36" s="292">
        <v>0.1</v>
      </c>
      <c r="AE36" s="168">
        <f t="shared" si="61"/>
        <v>0</v>
      </c>
      <c r="AF36" s="167">
        <f t="shared" si="62"/>
        <v>0</v>
      </c>
      <c r="AG36" s="167">
        <f t="shared" si="63"/>
        <v>0</v>
      </c>
      <c r="AH36" s="292" t="e">
        <f t="shared" si="64"/>
        <v>#DIV/0!</v>
      </c>
      <c r="AI36" s="167">
        <f t="shared" si="65"/>
        <v>0</v>
      </c>
      <c r="AJ36" s="167" t="e">
        <f t="shared" si="66"/>
        <v>#DIV/0!</v>
      </c>
      <c r="AK36" s="167" t="e">
        <f t="shared" si="67"/>
        <v>#DIV/0!</v>
      </c>
      <c r="AM36" s="167" t="e">
        <f>AF36/#REF!/12</f>
        <v>#REF!</v>
      </c>
      <c r="AN36" s="158"/>
    </row>
    <row r="37" spans="1:50" s="164" customFormat="1" x14ac:dyDescent="0.25">
      <c r="A37" s="426"/>
      <c r="B37" s="293" t="s">
        <v>296</v>
      </c>
      <c r="C37" s="294">
        <f>SUM(C27:C36)</f>
        <v>0</v>
      </c>
      <c r="D37" s="294">
        <f>SUM(D27:D36)</f>
        <v>0</v>
      </c>
      <c r="E37" s="294">
        <f>SUM(E27:E36)</f>
        <v>0</v>
      </c>
      <c r="F37" s="294">
        <f>SUM(F27:F36)</f>
        <v>0</v>
      </c>
      <c r="G37" s="294" t="s">
        <v>358</v>
      </c>
      <c r="H37" s="294">
        <f>SUM(H27:H36)</f>
        <v>0</v>
      </c>
      <c r="I37" s="294" t="s">
        <v>358</v>
      </c>
      <c r="J37" s="294">
        <f>SUM(J27:J36)</f>
        <v>0</v>
      </c>
      <c r="K37" s="294">
        <f>SUM(K27:K36)</f>
        <v>0</v>
      </c>
      <c r="L37" s="294">
        <f>SUM(L27:L36)</f>
        <v>0</v>
      </c>
      <c r="M37" s="295" t="s">
        <v>358</v>
      </c>
      <c r="N37" s="294">
        <f>SUM(N27:N36)</f>
        <v>0</v>
      </c>
      <c r="O37" s="295" t="s">
        <v>358</v>
      </c>
      <c r="P37" s="294">
        <f>SUM(P27:P36)</f>
        <v>0</v>
      </c>
      <c r="Q37" s="295" t="s">
        <v>358</v>
      </c>
      <c r="R37" s="294">
        <f>SUM(R27:R36)</f>
        <v>0</v>
      </c>
      <c r="S37" s="295" t="s">
        <v>358</v>
      </c>
      <c r="T37" s="294">
        <f>SUM(T27:T36)</f>
        <v>0</v>
      </c>
      <c r="U37" s="295" t="s">
        <v>358</v>
      </c>
      <c r="V37" s="294">
        <f>SUM(V27:V36)</f>
        <v>0</v>
      </c>
      <c r="W37" s="295" t="s">
        <v>358</v>
      </c>
      <c r="X37" s="294">
        <f t="shared" ref="X37:AC37" si="68">SUM(X27:X36)</f>
        <v>0</v>
      </c>
      <c r="Y37" s="294">
        <f t="shared" si="68"/>
        <v>0</v>
      </c>
      <c r="Z37" s="294">
        <f t="shared" si="68"/>
        <v>0</v>
      </c>
      <c r="AA37" s="294">
        <f t="shared" si="68"/>
        <v>0</v>
      </c>
      <c r="AB37" s="294">
        <f t="shared" si="68"/>
        <v>0</v>
      </c>
      <c r="AC37" s="294">
        <f t="shared" si="68"/>
        <v>0</v>
      </c>
      <c r="AD37" s="295" t="s">
        <v>358</v>
      </c>
      <c r="AE37" s="294">
        <f>SUM(AE27:AE36)</f>
        <v>0</v>
      </c>
      <c r="AF37" s="294">
        <f>SUM(AF27:AF36)</f>
        <v>0</v>
      </c>
      <c r="AG37" s="294">
        <f>SUM(AG27:AG36)</f>
        <v>0</v>
      </c>
      <c r="AH37" s="295" t="s">
        <v>358</v>
      </c>
      <c r="AI37" s="294">
        <f>SUM(AI27:AI36)</f>
        <v>0</v>
      </c>
      <c r="AJ37" s="294" t="e">
        <f>SUM(AJ27:AJ36)</f>
        <v>#DIV/0!</v>
      </c>
      <c r="AK37" s="294" t="e">
        <f>SUM(AK27:AK36)</f>
        <v>#DIV/0!</v>
      </c>
      <c r="AL37" s="161"/>
      <c r="AM37" s="165" t="e">
        <f>AF37/#REF!/12</f>
        <v>#REF!</v>
      </c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</row>
    <row r="38" spans="1:50" s="146" customFormat="1" ht="30" customHeight="1" x14ac:dyDescent="0.25">
      <c r="A38" s="163" t="s">
        <v>309</v>
      </c>
      <c r="B38" s="174" t="s">
        <v>305</v>
      </c>
      <c r="C38" s="166">
        <f>C9+C14+C23+C26+C37</f>
        <v>0</v>
      </c>
      <c r="D38" s="166">
        <f>D9+D14+D23+D26+D37</f>
        <v>0</v>
      </c>
      <c r="E38" s="166">
        <f>E9+E14+E23+E26+E37</f>
        <v>0</v>
      </c>
      <c r="F38" s="166">
        <f>F9+F14+F23+F26+F37</f>
        <v>0</v>
      </c>
      <c r="G38" s="166" t="s">
        <v>358</v>
      </c>
      <c r="H38" s="166">
        <f>H9+H14+H23+H26+H37</f>
        <v>0</v>
      </c>
      <c r="I38" s="166" t="s">
        <v>358</v>
      </c>
      <c r="J38" s="166">
        <f>J9+J14+J23+J26+J37</f>
        <v>0</v>
      </c>
      <c r="K38" s="166">
        <f>K9+K14+K23+K26+K37</f>
        <v>0</v>
      </c>
      <c r="L38" s="166">
        <f>L9+L14+L23+L26+L37</f>
        <v>0</v>
      </c>
      <c r="M38" s="297" t="s">
        <v>358</v>
      </c>
      <c r="N38" s="166">
        <f>N9+N14+N23+N26+N37</f>
        <v>0</v>
      </c>
      <c r="O38" s="297" t="s">
        <v>358</v>
      </c>
      <c r="P38" s="166">
        <f>P9+P14+P23+P26+P37</f>
        <v>0</v>
      </c>
      <c r="Q38" s="297" t="s">
        <v>358</v>
      </c>
      <c r="R38" s="166">
        <f>R9+R14+R23+R26+R37</f>
        <v>0</v>
      </c>
      <c r="S38" s="297" t="s">
        <v>358</v>
      </c>
      <c r="T38" s="166">
        <f>T9+T14+T23+T26+T37</f>
        <v>0</v>
      </c>
      <c r="U38" s="297" t="s">
        <v>358</v>
      </c>
      <c r="V38" s="166">
        <f>V9+V14+V23+V26+V37</f>
        <v>0</v>
      </c>
      <c r="W38" s="297" t="s">
        <v>358</v>
      </c>
      <c r="X38" s="166">
        <f t="shared" ref="X38:AC38" si="69">X9+X14+X23+X26+X37</f>
        <v>0</v>
      </c>
      <c r="Y38" s="166">
        <f t="shared" si="69"/>
        <v>0</v>
      </c>
      <c r="Z38" s="166">
        <f t="shared" si="69"/>
        <v>0</v>
      </c>
      <c r="AA38" s="166">
        <f t="shared" si="69"/>
        <v>0</v>
      </c>
      <c r="AB38" s="166">
        <f t="shared" si="69"/>
        <v>0</v>
      </c>
      <c r="AC38" s="166">
        <f t="shared" si="69"/>
        <v>0</v>
      </c>
      <c r="AD38" s="297" t="s">
        <v>358</v>
      </c>
      <c r="AE38" s="166">
        <f>AE9+AE14+AE23+AE26+AE37</f>
        <v>0</v>
      </c>
      <c r="AF38" s="166">
        <f>AF9+AF14+AF23+AF26+AF37</f>
        <v>0</v>
      </c>
      <c r="AG38" s="166">
        <f>AG9+AG14+AG23+AG26+AG37</f>
        <v>0</v>
      </c>
      <c r="AH38" s="297" t="s">
        <v>358</v>
      </c>
      <c r="AI38" s="166">
        <f>AI9+AI14+AI23+AI26+AI37</f>
        <v>0</v>
      </c>
      <c r="AJ38" s="166" t="e">
        <f>AJ9+AJ14+AJ23+AJ26+AJ37</f>
        <v>#DIV/0!</v>
      </c>
      <c r="AK38" s="166" t="e">
        <f>AK9+AK14+AK23+AK26+AK37</f>
        <v>#DIV/0!</v>
      </c>
      <c r="AL38" s="160"/>
      <c r="AM38" s="162" t="e">
        <f>AF38/#REF!/12</f>
        <v>#REF!</v>
      </c>
      <c r="AN38" s="161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</row>
    <row r="39" spans="1:50" x14ac:dyDescent="0.25">
      <c r="B39" s="111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M39" s="112"/>
    </row>
    <row r="40" spans="1:50" ht="18" customHeight="1" x14ac:dyDescent="0.25">
      <c r="A40" s="384" t="s">
        <v>298</v>
      </c>
      <c r="B40" s="384"/>
      <c r="C40" s="112"/>
      <c r="D40" s="112"/>
      <c r="E40" s="112"/>
      <c r="AF40" s="112"/>
      <c r="AG40" s="112"/>
      <c r="AH40" s="112"/>
      <c r="AI40" s="112"/>
      <c r="AJ40" s="112"/>
      <c r="AK40" s="112"/>
      <c r="AM40" s="112"/>
    </row>
    <row r="41" spans="1:50" x14ac:dyDescent="0.25">
      <c r="A41" s="384"/>
      <c r="B41" s="384"/>
      <c r="Z41" s="158"/>
      <c r="AA41" s="158"/>
      <c r="AF41" s="126"/>
      <c r="AG41" s="126"/>
      <c r="AH41" s="159"/>
      <c r="AI41" s="159"/>
      <c r="AJ41" s="159"/>
      <c r="AK41" s="159"/>
      <c r="AM41" s="126"/>
    </row>
    <row r="42" spans="1:50" x14ac:dyDescent="0.25">
      <c r="A42" s="226"/>
      <c r="B42" s="111"/>
      <c r="Z42" s="158"/>
      <c r="AA42" s="158"/>
    </row>
    <row r="43" spans="1:50" x14ac:dyDescent="0.25">
      <c r="B43" s="111"/>
      <c r="Z43" s="158"/>
      <c r="AA43" s="158"/>
    </row>
    <row r="44" spans="1:50" x14ac:dyDescent="0.25">
      <c r="B44" s="111"/>
    </row>
    <row r="45" spans="1:50" x14ac:dyDescent="0.25">
      <c r="B45" s="111"/>
    </row>
    <row r="46" spans="1:50" x14ac:dyDescent="0.25">
      <c r="B46" s="111"/>
    </row>
    <row r="47" spans="1:50" x14ac:dyDescent="0.25">
      <c r="B47" s="111"/>
    </row>
    <row r="48" spans="1:50" x14ac:dyDescent="0.25">
      <c r="B48" s="111"/>
    </row>
    <row r="49" spans="2:27" x14ac:dyDescent="0.25">
      <c r="B49" s="111"/>
    </row>
    <row r="50" spans="2:27" x14ac:dyDescent="0.25">
      <c r="B50" s="111"/>
    </row>
    <row r="51" spans="2:27" x14ac:dyDescent="0.25">
      <c r="B51" s="111"/>
    </row>
    <row r="52" spans="2:27" x14ac:dyDescent="0.25">
      <c r="B52" s="111"/>
    </row>
    <row r="53" spans="2:27" x14ac:dyDescent="0.25">
      <c r="B53" s="111"/>
    </row>
    <row r="54" spans="2:27" x14ac:dyDescent="0.25">
      <c r="B54" s="111"/>
      <c r="Z54" s="158"/>
      <c r="AA54" s="158"/>
    </row>
    <row r="55" spans="2:27" x14ac:dyDescent="0.25">
      <c r="B55" s="111"/>
      <c r="Z55" s="157"/>
      <c r="AA55" s="157"/>
    </row>
    <row r="56" spans="2:27" x14ac:dyDescent="0.25">
      <c r="B56" s="111"/>
    </row>
    <row r="57" spans="2:27" x14ac:dyDescent="0.25">
      <c r="B57" s="111"/>
    </row>
    <row r="58" spans="2:27" x14ac:dyDescent="0.25">
      <c r="B58" s="111"/>
    </row>
    <row r="59" spans="2:27" x14ac:dyDescent="0.25">
      <c r="B59" s="111"/>
    </row>
    <row r="60" spans="2:27" x14ac:dyDescent="0.25">
      <c r="B60" s="111"/>
    </row>
    <row r="61" spans="2:27" x14ac:dyDescent="0.25">
      <c r="B61" s="111"/>
    </row>
    <row r="62" spans="2:27" x14ac:dyDescent="0.25">
      <c r="B62" s="111"/>
    </row>
    <row r="63" spans="2:27" x14ac:dyDescent="0.25">
      <c r="B63" s="111"/>
    </row>
    <row r="64" spans="2:27" x14ac:dyDescent="0.25">
      <c r="B64" s="111"/>
    </row>
    <row r="65" spans="2:2" x14ac:dyDescent="0.25">
      <c r="B65" s="111"/>
    </row>
    <row r="66" spans="2:2" x14ac:dyDescent="0.25">
      <c r="B66" s="111"/>
    </row>
    <row r="67" spans="2:2" x14ac:dyDescent="0.25">
      <c r="B67" s="111"/>
    </row>
    <row r="68" spans="2:2" x14ac:dyDescent="0.25">
      <c r="B68" s="111"/>
    </row>
    <row r="69" spans="2:2" x14ac:dyDescent="0.25">
      <c r="B69" s="111"/>
    </row>
    <row r="70" spans="2:2" x14ac:dyDescent="0.25">
      <c r="B70" s="111"/>
    </row>
    <row r="71" spans="2:2" x14ac:dyDescent="0.25">
      <c r="B71" s="111"/>
    </row>
    <row r="72" spans="2:2" x14ac:dyDescent="0.25">
      <c r="B72" s="111"/>
    </row>
    <row r="73" spans="2:2" x14ac:dyDescent="0.25">
      <c r="B73" s="111"/>
    </row>
    <row r="74" spans="2:2" x14ac:dyDescent="0.25">
      <c r="B74" s="111"/>
    </row>
    <row r="75" spans="2:2" x14ac:dyDescent="0.25">
      <c r="B75" s="111"/>
    </row>
    <row r="76" spans="2:2" x14ac:dyDescent="0.25">
      <c r="B76" s="111"/>
    </row>
    <row r="77" spans="2:2" x14ac:dyDescent="0.25">
      <c r="B77" s="111"/>
    </row>
    <row r="78" spans="2:2" x14ac:dyDescent="0.25">
      <c r="B78" s="111"/>
    </row>
    <row r="79" spans="2:2" x14ac:dyDescent="0.25">
      <c r="B79" s="111"/>
    </row>
    <row r="80" spans="2:2" x14ac:dyDescent="0.25">
      <c r="B80" s="111"/>
    </row>
    <row r="81" spans="2:2" x14ac:dyDescent="0.25">
      <c r="B81" s="111"/>
    </row>
    <row r="82" spans="2:2" x14ac:dyDescent="0.25">
      <c r="B82" s="111"/>
    </row>
    <row r="83" spans="2:2" x14ac:dyDescent="0.25">
      <c r="B83" s="111"/>
    </row>
    <row r="84" spans="2:2" x14ac:dyDescent="0.25">
      <c r="B84" s="111"/>
    </row>
    <row r="85" spans="2:2" x14ac:dyDescent="0.25">
      <c r="B85" s="111"/>
    </row>
    <row r="86" spans="2:2" x14ac:dyDescent="0.25">
      <c r="B86" s="111"/>
    </row>
    <row r="87" spans="2:2" x14ac:dyDescent="0.25">
      <c r="B87" s="111"/>
    </row>
    <row r="88" spans="2:2" x14ac:dyDescent="0.25">
      <c r="B88" s="111"/>
    </row>
    <row r="89" spans="2:2" x14ac:dyDescent="0.25">
      <c r="B89" s="111"/>
    </row>
    <row r="90" spans="2:2" x14ac:dyDescent="0.25">
      <c r="B90" s="111"/>
    </row>
    <row r="91" spans="2:2" x14ac:dyDescent="0.25">
      <c r="B91" s="111"/>
    </row>
    <row r="92" spans="2:2" x14ac:dyDescent="0.25">
      <c r="B92" s="111"/>
    </row>
    <row r="93" spans="2:2" x14ac:dyDescent="0.25">
      <c r="B93" s="111"/>
    </row>
    <row r="94" spans="2:2" x14ac:dyDescent="0.25">
      <c r="B94" s="111"/>
    </row>
    <row r="95" spans="2:2" x14ac:dyDescent="0.25">
      <c r="B95" s="111"/>
    </row>
    <row r="96" spans="2:2" x14ac:dyDescent="0.25">
      <c r="B96" s="111"/>
    </row>
    <row r="97" spans="2:2" x14ac:dyDescent="0.25">
      <c r="B97" s="111"/>
    </row>
    <row r="98" spans="2:2" x14ac:dyDescent="0.25">
      <c r="B98" s="111"/>
    </row>
    <row r="99" spans="2:2" x14ac:dyDescent="0.25">
      <c r="B99" s="111"/>
    </row>
    <row r="100" spans="2:2" x14ac:dyDescent="0.25">
      <c r="B100" s="111"/>
    </row>
    <row r="101" spans="2:2" x14ac:dyDescent="0.25">
      <c r="B101" s="111"/>
    </row>
    <row r="102" spans="2:2" x14ac:dyDescent="0.25">
      <c r="B102" s="111"/>
    </row>
    <row r="103" spans="2:2" x14ac:dyDescent="0.25">
      <c r="B103" s="111"/>
    </row>
    <row r="104" spans="2:2" x14ac:dyDescent="0.25">
      <c r="B104" s="111"/>
    </row>
    <row r="105" spans="2:2" x14ac:dyDescent="0.25">
      <c r="B105" s="111"/>
    </row>
    <row r="106" spans="2:2" x14ac:dyDescent="0.25">
      <c r="B106" s="111"/>
    </row>
    <row r="107" spans="2:2" x14ac:dyDescent="0.25">
      <c r="B107" s="111"/>
    </row>
    <row r="108" spans="2:2" x14ac:dyDescent="0.25">
      <c r="B108" s="111"/>
    </row>
    <row r="109" spans="2:2" x14ac:dyDescent="0.25">
      <c r="B109" s="111"/>
    </row>
    <row r="110" spans="2:2" x14ac:dyDescent="0.25">
      <c r="B110" s="111"/>
    </row>
    <row r="111" spans="2:2" x14ac:dyDescent="0.25">
      <c r="B111" s="111"/>
    </row>
    <row r="112" spans="2:2" x14ac:dyDescent="0.25">
      <c r="B112" s="111"/>
    </row>
    <row r="113" spans="2:2" x14ac:dyDescent="0.25">
      <c r="B113" s="111"/>
    </row>
    <row r="114" spans="2:2" x14ac:dyDescent="0.25">
      <c r="B114" s="111"/>
    </row>
    <row r="115" spans="2:2" x14ac:dyDescent="0.25">
      <c r="B115" s="111"/>
    </row>
    <row r="116" spans="2:2" x14ac:dyDescent="0.25">
      <c r="B116" s="111"/>
    </row>
    <row r="117" spans="2:2" x14ac:dyDescent="0.25">
      <c r="B117" s="111"/>
    </row>
    <row r="118" spans="2:2" x14ac:dyDescent="0.25">
      <c r="B118" s="111"/>
    </row>
    <row r="119" spans="2:2" x14ac:dyDescent="0.25">
      <c r="B119" s="111"/>
    </row>
    <row r="120" spans="2:2" x14ac:dyDescent="0.25">
      <c r="B120" s="111"/>
    </row>
    <row r="121" spans="2:2" x14ac:dyDescent="0.25">
      <c r="B121" s="111"/>
    </row>
    <row r="122" spans="2:2" x14ac:dyDescent="0.25">
      <c r="B122" s="111"/>
    </row>
    <row r="123" spans="2:2" x14ac:dyDescent="0.25">
      <c r="B123" s="111"/>
    </row>
    <row r="124" spans="2:2" x14ac:dyDescent="0.25">
      <c r="B124" s="111"/>
    </row>
    <row r="125" spans="2:2" x14ac:dyDescent="0.25">
      <c r="B125" s="111"/>
    </row>
    <row r="126" spans="2:2" x14ac:dyDescent="0.25">
      <c r="B126" s="111"/>
    </row>
    <row r="127" spans="2:2" x14ac:dyDescent="0.25">
      <c r="B127" s="111"/>
    </row>
    <row r="128" spans="2:2" x14ac:dyDescent="0.25">
      <c r="B128" s="111"/>
    </row>
    <row r="129" spans="2:2" x14ac:dyDescent="0.25">
      <c r="B129" s="111"/>
    </row>
    <row r="130" spans="2:2" x14ac:dyDescent="0.25">
      <c r="B130" s="111"/>
    </row>
    <row r="131" spans="2:2" x14ac:dyDescent="0.25">
      <c r="B131" s="111"/>
    </row>
    <row r="132" spans="2:2" x14ac:dyDescent="0.25">
      <c r="B132" s="111"/>
    </row>
    <row r="133" spans="2:2" x14ac:dyDescent="0.25">
      <c r="B133" s="111"/>
    </row>
    <row r="134" spans="2:2" x14ac:dyDescent="0.25">
      <c r="B134" s="111"/>
    </row>
    <row r="135" spans="2:2" x14ac:dyDescent="0.25">
      <c r="B135" s="111"/>
    </row>
    <row r="136" spans="2:2" x14ac:dyDescent="0.25">
      <c r="B136" s="111"/>
    </row>
    <row r="137" spans="2:2" x14ac:dyDescent="0.25">
      <c r="B137" s="111"/>
    </row>
    <row r="138" spans="2:2" x14ac:dyDescent="0.25">
      <c r="B138" s="111"/>
    </row>
    <row r="139" spans="2:2" x14ac:dyDescent="0.25">
      <c r="B139" s="111"/>
    </row>
    <row r="140" spans="2:2" x14ac:dyDescent="0.25">
      <c r="B140" s="111"/>
    </row>
    <row r="141" spans="2:2" x14ac:dyDescent="0.25">
      <c r="B141" s="111"/>
    </row>
    <row r="142" spans="2:2" x14ac:dyDescent="0.25">
      <c r="B142" s="111"/>
    </row>
    <row r="143" spans="2:2" x14ac:dyDescent="0.25">
      <c r="B143" s="111"/>
    </row>
    <row r="144" spans="2:2" x14ac:dyDescent="0.25">
      <c r="B144" s="111"/>
    </row>
    <row r="145" spans="2:2" x14ac:dyDescent="0.25">
      <c r="B145" s="111"/>
    </row>
    <row r="146" spans="2:2" x14ac:dyDescent="0.25">
      <c r="B146" s="111"/>
    </row>
    <row r="147" spans="2:2" x14ac:dyDescent="0.25">
      <c r="B147" s="111"/>
    </row>
    <row r="148" spans="2:2" x14ac:dyDescent="0.25">
      <c r="B148" s="111"/>
    </row>
    <row r="149" spans="2:2" x14ac:dyDescent="0.25">
      <c r="B149" s="111"/>
    </row>
    <row r="150" spans="2:2" x14ac:dyDescent="0.25">
      <c r="B150" s="111"/>
    </row>
    <row r="151" spans="2:2" x14ac:dyDescent="0.25">
      <c r="B151" s="111"/>
    </row>
    <row r="152" spans="2:2" x14ac:dyDescent="0.25">
      <c r="B152" s="111"/>
    </row>
    <row r="153" spans="2:2" x14ac:dyDescent="0.25">
      <c r="B153" s="111"/>
    </row>
    <row r="154" spans="2:2" x14ac:dyDescent="0.25">
      <c r="B154" s="111"/>
    </row>
    <row r="155" spans="2:2" x14ac:dyDescent="0.25">
      <c r="B155" s="111"/>
    </row>
    <row r="156" spans="2:2" x14ac:dyDescent="0.25">
      <c r="B156" s="111"/>
    </row>
    <row r="157" spans="2:2" x14ac:dyDescent="0.25">
      <c r="B157" s="111"/>
    </row>
    <row r="158" spans="2:2" x14ac:dyDescent="0.25">
      <c r="B158" s="111"/>
    </row>
    <row r="159" spans="2:2" x14ac:dyDescent="0.25">
      <c r="B159" s="111"/>
    </row>
    <row r="160" spans="2:2" x14ac:dyDescent="0.25">
      <c r="B160" s="111"/>
    </row>
    <row r="161" spans="2:2" x14ac:dyDescent="0.25">
      <c r="B161" s="111"/>
    </row>
    <row r="162" spans="2:2" x14ac:dyDescent="0.25">
      <c r="B162" s="111"/>
    </row>
    <row r="163" spans="2:2" x14ac:dyDescent="0.25">
      <c r="B163" s="111"/>
    </row>
    <row r="164" spans="2:2" x14ac:dyDescent="0.25">
      <c r="B164" s="111"/>
    </row>
    <row r="165" spans="2:2" x14ac:dyDescent="0.25">
      <c r="B165" s="111"/>
    </row>
    <row r="166" spans="2:2" x14ac:dyDescent="0.25">
      <c r="B166" s="111"/>
    </row>
    <row r="167" spans="2:2" x14ac:dyDescent="0.25">
      <c r="B167" s="111"/>
    </row>
    <row r="168" spans="2:2" x14ac:dyDescent="0.25">
      <c r="B168" s="111"/>
    </row>
    <row r="169" spans="2:2" x14ac:dyDescent="0.25">
      <c r="B169" s="111"/>
    </row>
    <row r="170" spans="2:2" x14ac:dyDescent="0.25">
      <c r="B170" s="111"/>
    </row>
    <row r="171" spans="2:2" x14ac:dyDescent="0.25">
      <c r="B171" s="111"/>
    </row>
    <row r="172" spans="2:2" x14ac:dyDescent="0.25">
      <c r="B172" s="111"/>
    </row>
    <row r="173" spans="2:2" x14ac:dyDescent="0.25">
      <c r="B173" s="111"/>
    </row>
    <row r="174" spans="2:2" x14ac:dyDescent="0.25">
      <c r="B174" s="111"/>
    </row>
    <row r="175" spans="2:2" x14ac:dyDescent="0.25">
      <c r="B175" s="111"/>
    </row>
    <row r="176" spans="2:2" x14ac:dyDescent="0.25">
      <c r="B176" s="111"/>
    </row>
    <row r="177" spans="2:2" x14ac:dyDescent="0.25">
      <c r="B177" s="111"/>
    </row>
    <row r="178" spans="2:2" x14ac:dyDescent="0.25">
      <c r="B178" s="111"/>
    </row>
    <row r="179" spans="2:2" x14ac:dyDescent="0.25">
      <c r="B179" s="111"/>
    </row>
    <row r="180" spans="2:2" x14ac:dyDescent="0.25">
      <c r="B180" s="111"/>
    </row>
    <row r="181" spans="2:2" x14ac:dyDescent="0.25">
      <c r="B181" s="111"/>
    </row>
    <row r="182" spans="2:2" x14ac:dyDescent="0.25">
      <c r="B182" s="111"/>
    </row>
    <row r="183" spans="2:2" x14ac:dyDescent="0.25">
      <c r="B183" s="111"/>
    </row>
    <row r="184" spans="2:2" x14ac:dyDescent="0.25">
      <c r="B184" s="111"/>
    </row>
    <row r="185" spans="2:2" x14ac:dyDescent="0.25">
      <c r="B185" s="111"/>
    </row>
    <row r="186" spans="2:2" x14ac:dyDescent="0.25">
      <c r="B186" s="111"/>
    </row>
    <row r="187" spans="2:2" x14ac:dyDescent="0.25">
      <c r="B187" s="111"/>
    </row>
    <row r="188" spans="2:2" x14ac:dyDescent="0.25">
      <c r="B188" s="111"/>
    </row>
    <row r="189" spans="2:2" x14ac:dyDescent="0.25">
      <c r="B189" s="111"/>
    </row>
    <row r="190" spans="2:2" x14ac:dyDescent="0.25">
      <c r="B190" s="111"/>
    </row>
    <row r="191" spans="2:2" x14ac:dyDescent="0.25">
      <c r="B191" s="111"/>
    </row>
    <row r="192" spans="2:2" x14ac:dyDescent="0.25">
      <c r="B192" s="111"/>
    </row>
    <row r="193" spans="2:2" x14ac:dyDescent="0.25">
      <c r="B193" s="111"/>
    </row>
    <row r="194" spans="2:2" x14ac:dyDescent="0.25">
      <c r="B194" s="111"/>
    </row>
    <row r="195" spans="2:2" x14ac:dyDescent="0.25">
      <c r="B195" s="111"/>
    </row>
    <row r="196" spans="2:2" x14ac:dyDescent="0.25">
      <c r="B196" s="111"/>
    </row>
    <row r="197" spans="2:2" x14ac:dyDescent="0.25">
      <c r="B197" s="111"/>
    </row>
    <row r="198" spans="2:2" x14ac:dyDescent="0.25">
      <c r="B198" s="111"/>
    </row>
    <row r="199" spans="2:2" x14ac:dyDescent="0.25">
      <c r="B199" s="111"/>
    </row>
    <row r="200" spans="2:2" x14ac:dyDescent="0.25">
      <c r="B200" s="111"/>
    </row>
    <row r="201" spans="2:2" x14ac:dyDescent="0.25">
      <c r="B201" s="111"/>
    </row>
    <row r="202" spans="2:2" x14ac:dyDescent="0.25">
      <c r="B202" s="111"/>
    </row>
    <row r="203" spans="2:2" x14ac:dyDescent="0.25">
      <c r="B203" s="111"/>
    </row>
    <row r="204" spans="2:2" x14ac:dyDescent="0.25">
      <c r="B204" s="111"/>
    </row>
    <row r="205" spans="2:2" x14ac:dyDescent="0.25">
      <c r="B205" s="111"/>
    </row>
    <row r="206" spans="2:2" x14ac:dyDescent="0.25">
      <c r="B206" s="111"/>
    </row>
    <row r="207" spans="2:2" x14ac:dyDescent="0.25">
      <c r="B207" s="111"/>
    </row>
    <row r="208" spans="2:2" x14ac:dyDescent="0.25">
      <c r="B208" s="111"/>
    </row>
    <row r="209" spans="2:2" x14ac:dyDescent="0.25">
      <c r="B209" s="111"/>
    </row>
    <row r="210" spans="2:2" x14ac:dyDescent="0.25">
      <c r="B210" s="111"/>
    </row>
    <row r="211" spans="2:2" x14ac:dyDescent="0.25">
      <c r="B211" s="111"/>
    </row>
    <row r="212" spans="2:2" x14ac:dyDescent="0.25">
      <c r="B212" s="111"/>
    </row>
    <row r="213" spans="2:2" x14ac:dyDescent="0.25">
      <c r="B213" s="111"/>
    </row>
    <row r="214" spans="2:2" x14ac:dyDescent="0.25">
      <c r="B214" s="111"/>
    </row>
    <row r="215" spans="2:2" x14ac:dyDescent="0.25">
      <c r="B215" s="111"/>
    </row>
    <row r="216" spans="2:2" x14ac:dyDescent="0.25">
      <c r="B216" s="111"/>
    </row>
    <row r="217" spans="2:2" x14ac:dyDescent="0.25">
      <c r="B217" s="111"/>
    </row>
    <row r="218" spans="2:2" x14ac:dyDescent="0.25">
      <c r="B218" s="111"/>
    </row>
    <row r="219" spans="2:2" x14ac:dyDescent="0.25">
      <c r="B219" s="111"/>
    </row>
    <row r="220" spans="2:2" x14ac:dyDescent="0.25">
      <c r="B220" s="111"/>
    </row>
    <row r="221" spans="2:2" x14ac:dyDescent="0.25">
      <c r="B221" s="111"/>
    </row>
    <row r="222" spans="2:2" x14ac:dyDescent="0.25">
      <c r="B222" s="111"/>
    </row>
    <row r="223" spans="2:2" x14ac:dyDescent="0.25">
      <c r="B223" s="111"/>
    </row>
    <row r="224" spans="2:2" x14ac:dyDescent="0.25">
      <c r="B224" s="111"/>
    </row>
    <row r="225" spans="2:2" x14ac:dyDescent="0.25">
      <c r="B225" s="111"/>
    </row>
    <row r="226" spans="2:2" x14ac:dyDescent="0.25">
      <c r="B226" s="111"/>
    </row>
    <row r="227" spans="2:2" x14ac:dyDescent="0.25">
      <c r="B227" s="111"/>
    </row>
    <row r="228" spans="2:2" x14ac:dyDescent="0.25">
      <c r="B228" s="111"/>
    </row>
    <row r="229" spans="2:2" x14ac:dyDescent="0.25">
      <c r="B229" s="111"/>
    </row>
    <row r="230" spans="2:2" x14ac:dyDescent="0.25">
      <c r="B230" s="111"/>
    </row>
    <row r="231" spans="2:2" x14ac:dyDescent="0.25">
      <c r="B231" s="111"/>
    </row>
    <row r="232" spans="2:2" x14ac:dyDescent="0.25">
      <c r="B232" s="111"/>
    </row>
    <row r="233" spans="2:2" x14ac:dyDescent="0.25">
      <c r="B233" s="111"/>
    </row>
    <row r="234" spans="2:2" x14ac:dyDescent="0.25">
      <c r="B234" s="111"/>
    </row>
    <row r="235" spans="2:2" x14ac:dyDescent="0.25">
      <c r="B235" s="111"/>
    </row>
    <row r="236" spans="2:2" x14ac:dyDescent="0.25">
      <c r="B236" s="111"/>
    </row>
    <row r="237" spans="2:2" x14ac:dyDescent="0.25">
      <c r="B237" s="111"/>
    </row>
    <row r="238" spans="2:2" x14ac:dyDescent="0.25">
      <c r="B238" s="111"/>
    </row>
    <row r="239" spans="2:2" x14ac:dyDescent="0.25">
      <c r="B239" s="111"/>
    </row>
    <row r="240" spans="2:2" x14ac:dyDescent="0.25">
      <c r="B240" s="111"/>
    </row>
    <row r="241" spans="2:2" x14ac:dyDescent="0.25">
      <c r="B241" s="111"/>
    </row>
    <row r="242" spans="2:2" x14ac:dyDescent="0.25">
      <c r="B242" s="111"/>
    </row>
    <row r="243" spans="2:2" x14ac:dyDescent="0.25">
      <c r="B243" s="111"/>
    </row>
  </sheetData>
  <mergeCells count="42">
    <mergeCell ref="A10:A14"/>
    <mergeCell ref="A15:A23"/>
    <mergeCell ref="A24:A26"/>
    <mergeCell ref="A27:A37"/>
    <mergeCell ref="A40:B40"/>
    <mergeCell ref="A41:B41"/>
    <mergeCell ref="AK6:AK8"/>
    <mergeCell ref="AM6:AM8"/>
    <mergeCell ref="C7:C8"/>
    <mergeCell ref="D7:D8"/>
    <mergeCell ref="E7:E8"/>
    <mergeCell ref="M7:N7"/>
    <mergeCell ref="O7:P7"/>
    <mergeCell ref="Q7:R7"/>
    <mergeCell ref="AC6:AC8"/>
    <mergeCell ref="AD6:AE7"/>
    <mergeCell ref="AF6:AF8"/>
    <mergeCell ref="AG6:AG8"/>
    <mergeCell ref="AH6:AI7"/>
    <mergeCell ref="AJ6:AJ8"/>
    <mergeCell ref="U6:V7"/>
    <mergeCell ref="W6:X7"/>
    <mergeCell ref="Y6:Y8"/>
    <mergeCell ref="Z6:Z7"/>
    <mergeCell ref="AA6:AA8"/>
    <mergeCell ref="AB6:AB8"/>
    <mergeCell ref="S6:T7"/>
    <mergeCell ref="AF1:AK1"/>
    <mergeCell ref="A3:Y3"/>
    <mergeCell ref="G4:J4"/>
    <mergeCell ref="AJ4:AK4"/>
    <mergeCell ref="AJ5:AK5"/>
    <mergeCell ref="A6:A8"/>
    <mergeCell ref="B6:B8"/>
    <mergeCell ref="C6:E6"/>
    <mergeCell ref="F6:F8"/>
    <mergeCell ref="G6:G8"/>
    <mergeCell ref="H6:H8"/>
    <mergeCell ref="I6:J7"/>
    <mergeCell ref="K6:K8"/>
    <mergeCell ref="L6:L8"/>
    <mergeCell ref="M6:R6"/>
  </mergeCells>
  <pageMargins left="0.35433070866141736" right="0.15748031496062992" top="0.39370078740157483" bottom="0.59055118110236227" header="0.51181102362204722" footer="0.51181102362204722"/>
  <pageSetup paperSize="9" scale="49" fitToWidth="2" orientation="landscape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9</vt:i4>
      </vt:variant>
    </vt:vector>
  </HeadingPairs>
  <TitlesOfParts>
    <vt:vector size="24" baseType="lpstr">
      <vt:lpstr>Прилож 1 Расходы (с МЗ)</vt:lpstr>
      <vt:lpstr>Прилож 2 Расходы (без МЗ)</vt:lpstr>
      <vt:lpstr>Прилож 3 методика расчета</vt:lpstr>
      <vt:lpstr>Прилож 4.1 ЗП ОМС</vt:lpstr>
      <vt:lpstr>Прилож 4.2 ЗП КУ</vt:lpstr>
      <vt:lpstr>Прилож 4.3 ЗП ЕДДС</vt:lpstr>
      <vt:lpstr>Прилож 4.4 ЗП СМИ</vt:lpstr>
      <vt:lpstr>Прилож 4.5 ЗП ДОУ</vt:lpstr>
      <vt:lpstr>Прилож 4.6 ЗП Доп обр</vt:lpstr>
      <vt:lpstr>Прилож 4.7 ЗП Спорт</vt:lpstr>
      <vt:lpstr>Прилож 5 внебюджет</vt:lpstr>
      <vt:lpstr>субсидия на мун.задание_прил.4</vt:lpstr>
      <vt:lpstr>код направления СБП_прил.9</vt:lpstr>
      <vt:lpstr>Прилож 6 КБК</vt:lpstr>
      <vt:lpstr>Прилож 7 СБП</vt:lpstr>
      <vt:lpstr>'Прилож 3 методика расчета'!Заголовки_для_печати</vt:lpstr>
      <vt:lpstr>'Прилож 4.5 ЗП ДОУ'!Заголовки_для_печати</vt:lpstr>
      <vt:lpstr>'Прилож 1 Расходы (с МЗ)'!Область_печати</vt:lpstr>
      <vt:lpstr>'Прилож 2 Расходы (без МЗ)'!Область_печати</vt:lpstr>
      <vt:lpstr>'Прилож 4.3 ЗП ЕДДС'!Область_печати</vt:lpstr>
      <vt:lpstr>'Прилож 4.4 ЗП СМИ'!Область_печати</vt:lpstr>
      <vt:lpstr>'Прилож 4.5 ЗП ДОУ'!Область_печати</vt:lpstr>
      <vt:lpstr>'Прилож 4.6 ЗП Доп обр'!Область_печати</vt:lpstr>
      <vt:lpstr>'Прилож 4.7 ЗП Спорт'!Область_печати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2023-06-01T06:36:34Z</dcterms:modified>
</cp:coreProperties>
</file>